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City\Desktop\Website\My Website Samples\"/>
    </mc:Choice>
  </mc:AlternateContent>
  <xr:revisionPtr revIDLastSave="0" documentId="13_ncr:1_{470E0024-E7AB-4068-A174-765DBD29FB7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General Summary" sheetId="4" r:id="rId1"/>
    <sheet name="Takeoff Breakdown" sheetId="1" r:id="rId2"/>
    <sheet name="LABOR SHEET" sheetId="6" r:id="rId3"/>
  </sheets>
  <definedNames>
    <definedName name="_xlnm._FilterDatabase" localSheetId="1" hidden="1">'Takeoff Breakdown'!$A$17:$AJ$254</definedName>
    <definedName name="_xlnm.Print_Area" localSheetId="0">'General Summary'!$A$1:$N$15</definedName>
    <definedName name="_xlnm.Print_Area" localSheetId="1">'Takeoff Breakdown'!$A$2:$Q$254</definedName>
    <definedName name="_xlnm.Print_Titles" localSheetId="1">'Takeoff Breakdown'!$1:$6</definedName>
  </definedNames>
  <calcPr calcId="181029"/>
</workbook>
</file>

<file path=xl/calcChain.xml><?xml version="1.0" encoding="utf-8"?>
<calcChain xmlns="http://schemas.openxmlformats.org/spreadsheetml/2006/main">
  <c r="Q254" i="1" l="1"/>
  <c r="Q253" i="1"/>
  <c r="Q252" i="1"/>
  <c r="Q251" i="1"/>
  <c r="Q250" i="1"/>
  <c r="Q249" i="1"/>
  <c r="O248" i="1"/>
  <c r="M248" i="1"/>
  <c r="J248" i="1"/>
  <c r="A247" i="1"/>
  <c r="Q246" i="1"/>
  <c r="A246" i="1"/>
  <c r="A245" i="1"/>
  <c r="G244" i="1"/>
  <c r="A244" i="1"/>
  <c r="G243" i="1"/>
  <c r="A243" i="1"/>
  <c r="G242" i="1"/>
  <c r="A242" i="1"/>
  <c r="G241" i="1"/>
  <c r="A241" i="1"/>
  <c r="Q240" i="1"/>
  <c r="P240" i="1"/>
  <c r="O240" i="1"/>
  <c r="M240" i="1"/>
  <c r="L240" i="1"/>
  <c r="K240" i="1"/>
  <c r="J240" i="1"/>
  <c r="G240" i="1"/>
  <c r="A240" i="1"/>
  <c r="A239" i="1"/>
  <c r="A238" i="1"/>
  <c r="Q237" i="1"/>
  <c r="P237" i="1"/>
  <c r="O237" i="1"/>
  <c r="N237" i="1"/>
  <c r="M237" i="1"/>
  <c r="L237" i="1"/>
  <c r="K237" i="1"/>
  <c r="J237" i="1"/>
  <c r="G237" i="1"/>
  <c r="A237" i="1"/>
  <c r="A236" i="1"/>
  <c r="A235" i="1"/>
  <c r="A234" i="1"/>
  <c r="G233" i="1"/>
  <c r="A233" i="1"/>
  <c r="G232" i="1"/>
  <c r="A232" i="1"/>
  <c r="G231" i="1"/>
  <c r="A231" i="1"/>
  <c r="Q230" i="1"/>
  <c r="P230" i="1"/>
  <c r="O230" i="1"/>
  <c r="M230" i="1"/>
  <c r="L230" i="1"/>
  <c r="K230" i="1"/>
  <c r="J230" i="1"/>
  <c r="G230" i="1"/>
  <c r="A230" i="1"/>
  <c r="A229" i="1"/>
  <c r="A228" i="1"/>
  <c r="Q227" i="1"/>
  <c r="P227" i="1"/>
  <c r="O227" i="1"/>
  <c r="M227" i="1"/>
  <c r="L227" i="1"/>
  <c r="K227" i="1"/>
  <c r="J227" i="1"/>
  <c r="G227" i="1"/>
  <c r="A227" i="1"/>
  <c r="A226" i="1"/>
  <c r="A225" i="1"/>
  <c r="Q224" i="1"/>
  <c r="P224" i="1"/>
  <c r="O224" i="1"/>
  <c r="M224" i="1"/>
  <c r="L224" i="1"/>
  <c r="K224" i="1"/>
  <c r="J224" i="1"/>
  <c r="G224" i="1"/>
  <c r="A224" i="1"/>
  <c r="A223" i="1"/>
  <c r="A222" i="1"/>
  <c r="A221" i="1"/>
  <c r="A220" i="1"/>
  <c r="Q219" i="1"/>
  <c r="P219" i="1"/>
  <c r="O219" i="1"/>
  <c r="M219" i="1"/>
  <c r="L219" i="1"/>
  <c r="K219" i="1"/>
  <c r="J219" i="1"/>
  <c r="G219" i="1"/>
  <c r="A219" i="1"/>
  <c r="Q218" i="1"/>
  <c r="P218" i="1"/>
  <c r="O218" i="1"/>
  <c r="M218" i="1"/>
  <c r="L218" i="1"/>
  <c r="K218" i="1"/>
  <c r="J218" i="1"/>
  <c r="G218" i="1"/>
  <c r="A218" i="1"/>
  <c r="Q217" i="1"/>
  <c r="P217" i="1"/>
  <c r="O217" i="1"/>
  <c r="M217" i="1"/>
  <c r="L217" i="1"/>
  <c r="K217" i="1"/>
  <c r="J217" i="1"/>
  <c r="G217" i="1"/>
  <c r="A217" i="1"/>
  <c r="Q216" i="1"/>
  <c r="P216" i="1"/>
  <c r="O216" i="1"/>
  <c r="M216" i="1"/>
  <c r="L216" i="1"/>
  <c r="K216" i="1"/>
  <c r="J216" i="1"/>
  <c r="G216" i="1"/>
  <c r="A216" i="1"/>
  <c r="Q215" i="1"/>
  <c r="P215" i="1"/>
  <c r="O215" i="1"/>
  <c r="M215" i="1"/>
  <c r="L215" i="1"/>
  <c r="K215" i="1"/>
  <c r="J215" i="1"/>
  <c r="G215" i="1"/>
  <c r="A215" i="1"/>
  <c r="A214" i="1"/>
  <c r="A213" i="1"/>
  <c r="Q212" i="1"/>
  <c r="P212" i="1"/>
  <c r="O212" i="1"/>
  <c r="M212" i="1"/>
  <c r="L212" i="1"/>
  <c r="K212" i="1"/>
  <c r="J212" i="1"/>
  <c r="G212" i="1"/>
  <c r="A212" i="1"/>
  <c r="Q211" i="1"/>
  <c r="P211" i="1"/>
  <c r="O211" i="1"/>
  <c r="M211" i="1"/>
  <c r="L211" i="1"/>
  <c r="K211" i="1"/>
  <c r="J211" i="1"/>
  <c r="G211" i="1"/>
  <c r="A211" i="1"/>
  <c r="Q210" i="1"/>
  <c r="P210" i="1"/>
  <c r="O210" i="1"/>
  <c r="M210" i="1"/>
  <c r="L210" i="1"/>
  <c r="K210" i="1"/>
  <c r="J210" i="1"/>
  <c r="G210" i="1"/>
  <c r="A210" i="1"/>
  <c r="Q209" i="1"/>
  <c r="P209" i="1"/>
  <c r="O209" i="1"/>
  <c r="M209" i="1"/>
  <c r="L209" i="1"/>
  <c r="K209" i="1"/>
  <c r="J209" i="1"/>
  <c r="G209" i="1"/>
  <c r="A209" i="1"/>
  <c r="Q208" i="1"/>
  <c r="P208" i="1"/>
  <c r="O208" i="1"/>
  <c r="M208" i="1"/>
  <c r="L208" i="1"/>
  <c r="K208" i="1"/>
  <c r="J208" i="1"/>
  <c r="G208" i="1"/>
  <c r="A208" i="1"/>
  <c r="Q207" i="1"/>
  <c r="P207" i="1"/>
  <c r="O207" i="1"/>
  <c r="M207" i="1"/>
  <c r="L207" i="1"/>
  <c r="K207" i="1"/>
  <c r="J207" i="1"/>
  <c r="G207" i="1"/>
  <c r="A207" i="1"/>
  <c r="Q206" i="1"/>
  <c r="P206" i="1"/>
  <c r="O206" i="1"/>
  <c r="M206" i="1"/>
  <c r="L206" i="1"/>
  <c r="K206" i="1"/>
  <c r="J206" i="1"/>
  <c r="G206" i="1"/>
  <c r="A206" i="1"/>
  <c r="Q205" i="1"/>
  <c r="P205" i="1"/>
  <c r="O205" i="1"/>
  <c r="M205" i="1"/>
  <c r="L205" i="1"/>
  <c r="K205" i="1"/>
  <c r="J205" i="1"/>
  <c r="G205" i="1"/>
  <c r="A205" i="1"/>
  <c r="Q204" i="1"/>
  <c r="P204" i="1"/>
  <c r="O204" i="1"/>
  <c r="M204" i="1"/>
  <c r="L204" i="1"/>
  <c r="K204" i="1"/>
  <c r="J204" i="1"/>
  <c r="G204" i="1"/>
  <c r="A204" i="1"/>
  <c r="Q203" i="1"/>
  <c r="P203" i="1"/>
  <c r="O203" i="1"/>
  <c r="N203" i="1"/>
  <c r="M203" i="1"/>
  <c r="L203" i="1"/>
  <c r="K203" i="1"/>
  <c r="J203" i="1"/>
  <c r="I203" i="1"/>
  <c r="G203" i="1"/>
  <c r="A203" i="1"/>
  <c r="Q202" i="1"/>
  <c r="P202" i="1"/>
  <c r="O202" i="1"/>
  <c r="N202" i="1"/>
  <c r="M202" i="1"/>
  <c r="L202" i="1"/>
  <c r="K202" i="1"/>
  <c r="J202" i="1"/>
  <c r="I202" i="1"/>
  <c r="G202" i="1"/>
  <c r="A202" i="1"/>
  <c r="A201" i="1"/>
  <c r="A200" i="1"/>
  <c r="Q199" i="1"/>
  <c r="P199" i="1"/>
  <c r="O199" i="1"/>
  <c r="M199" i="1"/>
  <c r="L199" i="1"/>
  <c r="K199" i="1"/>
  <c r="J199" i="1"/>
  <c r="G199" i="1"/>
  <c r="A199" i="1"/>
  <c r="Q198" i="1"/>
  <c r="P198" i="1"/>
  <c r="O198" i="1"/>
  <c r="M198" i="1"/>
  <c r="L198" i="1"/>
  <c r="K198" i="1"/>
  <c r="J198" i="1"/>
  <c r="G198" i="1"/>
  <c r="A198" i="1"/>
  <c r="Q197" i="1"/>
  <c r="P197" i="1"/>
  <c r="O197" i="1"/>
  <c r="M197" i="1"/>
  <c r="L197" i="1"/>
  <c r="K197" i="1"/>
  <c r="J197" i="1"/>
  <c r="G197" i="1"/>
  <c r="A197" i="1"/>
  <c r="Q196" i="1"/>
  <c r="P196" i="1"/>
  <c r="O196" i="1"/>
  <c r="M196" i="1"/>
  <c r="L196" i="1"/>
  <c r="K196" i="1"/>
  <c r="J196" i="1"/>
  <c r="G196" i="1"/>
  <c r="A196" i="1"/>
  <c r="A195" i="1"/>
  <c r="A194" i="1"/>
  <c r="Q193" i="1"/>
  <c r="P193" i="1"/>
  <c r="O193" i="1"/>
  <c r="M193" i="1"/>
  <c r="L193" i="1"/>
  <c r="K193" i="1"/>
  <c r="J193" i="1"/>
  <c r="G193" i="1"/>
  <c r="A193" i="1"/>
  <c r="A192" i="1"/>
  <c r="A191" i="1"/>
  <c r="Q190" i="1"/>
  <c r="P190" i="1"/>
  <c r="O190" i="1"/>
  <c r="M190" i="1"/>
  <c r="L190" i="1"/>
  <c r="K190" i="1"/>
  <c r="J190" i="1"/>
  <c r="G190" i="1"/>
  <c r="A190" i="1"/>
  <c r="A189" i="1"/>
  <c r="A188" i="1"/>
  <c r="A187" i="1"/>
  <c r="Q186" i="1"/>
  <c r="P186" i="1"/>
  <c r="O186" i="1"/>
  <c r="M186" i="1"/>
  <c r="L186" i="1"/>
  <c r="K186" i="1"/>
  <c r="J186" i="1"/>
  <c r="G186" i="1"/>
  <c r="A186" i="1"/>
  <c r="A185" i="1"/>
  <c r="A184" i="1"/>
  <c r="Q183" i="1"/>
  <c r="P183" i="1"/>
  <c r="O183" i="1"/>
  <c r="M183" i="1"/>
  <c r="L183" i="1"/>
  <c r="K183" i="1"/>
  <c r="J183" i="1"/>
  <c r="G183" i="1"/>
  <c r="A183" i="1"/>
  <c r="Q182" i="1"/>
  <c r="P182" i="1"/>
  <c r="O182" i="1"/>
  <c r="M182" i="1"/>
  <c r="L182" i="1"/>
  <c r="K182" i="1"/>
  <c r="J182" i="1"/>
  <c r="G182" i="1"/>
  <c r="A182" i="1"/>
  <c r="A181" i="1"/>
  <c r="A180" i="1"/>
  <c r="A179" i="1"/>
  <c r="Q178" i="1"/>
  <c r="P178" i="1"/>
  <c r="O178" i="1"/>
  <c r="M178" i="1"/>
  <c r="L178" i="1"/>
  <c r="K178" i="1"/>
  <c r="J178" i="1"/>
  <c r="G178" i="1"/>
  <c r="A178" i="1"/>
  <c r="A177" i="1"/>
  <c r="A176" i="1"/>
  <c r="Q175" i="1"/>
  <c r="P175" i="1"/>
  <c r="O175" i="1"/>
  <c r="M175" i="1"/>
  <c r="L175" i="1"/>
  <c r="K175" i="1"/>
  <c r="J175" i="1"/>
  <c r="G175" i="1"/>
  <c r="A175" i="1"/>
  <c r="A174" i="1"/>
  <c r="A173" i="1"/>
  <c r="Q172" i="1"/>
  <c r="P172" i="1"/>
  <c r="O172" i="1"/>
  <c r="M172" i="1"/>
  <c r="L172" i="1"/>
  <c r="K172" i="1"/>
  <c r="J172" i="1"/>
  <c r="G172" i="1"/>
  <c r="A172" i="1"/>
  <c r="Q171" i="1"/>
  <c r="P171" i="1"/>
  <c r="O171" i="1"/>
  <c r="N171" i="1"/>
  <c r="M171" i="1"/>
  <c r="L171" i="1"/>
  <c r="K171" i="1"/>
  <c r="J171" i="1"/>
  <c r="G171" i="1"/>
  <c r="A171" i="1"/>
  <c r="Q170" i="1"/>
  <c r="P170" i="1"/>
  <c r="O170" i="1"/>
  <c r="M170" i="1"/>
  <c r="L170" i="1"/>
  <c r="K170" i="1"/>
  <c r="J170" i="1"/>
  <c r="G170" i="1"/>
  <c r="A170" i="1"/>
  <c r="A169" i="1"/>
  <c r="A168" i="1"/>
  <c r="Q167" i="1"/>
  <c r="P167" i="1"/>
  <c r="O167" i="1"/>
  <c r="M167" i="1"/>
  <c r="L167" i="1"/>
  <c r="K167" i="1"/>
  <c r="J167" i="1"/>
  <c r="G167" i="1"/>
  <c r="A167" i="1"/>
  <c r="Q166" i="1"/>
  <c r="P166" i="1"/>
  <c r="O166" i="1"/>
  <c r="M166" i="1"/>
  <c r="L166" i="1"/>
  <c r="K166" i="1"/>
  <c r="J166" i="1"/>
  <c r="G166" i="1"/>
  <c r="A166" i="1"/>
  <c r="Q165" i="1"/>
  <c r="P165" i="1"/>
  <c r="O165" i="1"/>
  <c r="M165" i="1"/>
  <c r="L165" i="1"/>
  <c r="K165" i="1"/>
  <c r="J165" i="1"/>
  <c r="G165" i="1"/>
  <c r="A165" i="1"/>
  <c r="A164" i="1"/>
  <c r="A163" i="1"/>
  <c r="Q162" i="1"/>
  <c r="P162" i="1"/>
  <c r="O162" i="1"/>
  <c r="M162" i="1"/>
  <c r="L162" i="1"/>
  <c r="K162" i="1"/>
  <c r="J162" i="1"/>
  <c r="G162" i="1"/>
  <c r="A162" i="1"/>
  <c r="Q161" i="1"/>
  <c r="P161" i="1"/>
  <c r="O161" i="1"/>
  <c r="M161" i="1"/>
  <c r="L161" i="1"/>
  <c r="K161" i="1"/>
  <c r="J161" i="1"/>
  <c r="G161" i="1"/>
  <c r="A161" i="1"/>
  <c r="Q160" i="1"/>
  <c r="P160" i="1"/>
  <c r="O160" i="1"/>
  <c r="M160" i="1"/>
  <c r="L160" i="1"/>
  <c r="K160" i="1"/>
  <c r="J160" i="1"/>
  <c r="G160" i="1"/>
  <c r="A160" i="1"/>
  <c r="A159" i="1"/>
  <c r="A158" i="1"/>
  <c r="Q157" i="1"/>
  <c r="P157" i="1"/>
  <c r="O157" i="1"/>
  <c r="M157" i="1"/>
  <c r="L157" i="1"/>
  <c r="K157" i="1"/>
  <c r="J157" i="1"/>
  <c r="G157" i="1"/>
  <c r="A157" i="1"/>
  <c r="Q156" i="1"/>
  <c r="P156" i="1"/>
  <c r="O156" i="1"/>
  <c r="N156" i="1"/>
  <c r="M156" i="1"/>
  <c r="L156" i="1"/>
  <c r="K156" i="1"/>
  <c r="J156" i="1"/>
  <c r="G156" i="1"/>
  <c r="A156" i="1"/>
  <c r="A155" i="1"/>
  <c r="A154" i="1"/>
  <c r="A153" i="1"/>
  <c r="A152" i="1"/>
  <c r="Q151" i="1"/>
  <c r="A151" i="1"/>
  <c r="A150" i="1"/>
  <c r="Q149" i="1"/>
  <c r="P149" i="1"/>
  <c r="O149" i="1"/>
  <c r="M149" i="1"/>
  <c r="L149" i="1"/>
  <c r="K149" i="1"/>
  <c r="J149" i="1"/>
  <c r="G149" i="1"/>
  <c r="A149" i="1"/>
  <c r="A148" i="1"/>
  <c r="A147" i="1"/>
  <c r="Q146" i="1"/>
  <c r="P146" i="1"/>
  <c r="O146" i="1"/>
  <c r="M146" i="1"/>
  <c r="L146" i="1"/>
  <c r="K146" i="1"/>
  <c r="J146" i="1"/>
  <c r="I146" i="1"/>
  <c r="G146" i="1"/>
  <c r="A146" i="1"/>
  <c r="A145" i="1"/>
  <c r="Q144" i="1"/>
  <c r="P144" i="1"/>
  <c r="O144" i="1"/>
  <c r="N144" i="1"/>
  <c r="M144" i="1"/>
  <c r="L144" i="1"/>
  <c r="K144" i="1"/>
  <c r="J144" i="1"/>
  <c r="I144" i="1"/>
  <c r="G144" i="1"/>
  <c r="A144" i="1"/>
  <c r="A143" i="1"/>
  <c r="A142" i="1"/>
  <c r="Q141" i="1"/>
  <c r="P141" i="1"/>
  <c r="O141" i="1"/>
  <c r="M141" i="1"/>
  <c r="L141" i="1"/>
  <c r="K141" i="1"/>
  <c r="J141" i="1"/>
  <c r="G141" i="1"/>
  <c r="A141" i="1"/>
  <c r="Q140" i="1"/>
  <c r="P140" i="1"/>
  <c r="O140" i="1"/>
  <c r="M140" i="1"/>
  <c r="L140" i="1"/>
  <c r="K140" i="1"/>
  <c r="J140" i="1"/>
  <c r="G140" i="1"/>
  <c r="A140" i="1"/>
  <c r="Q139" i="1"/>
  <c r="P139" i="1"/>
  <c r="O139" i="1"/>
  <c r="M139" i="1"/>
  <c r="L139" i="1"/>
  <c r="K139" i="1"/>
  <c r="J139" i="1"/>
  <c r="G139" i="1"/>
  <c r="A139" i="1"/>
  <c r="A138" i="1"/>
  <c r="A137" i="1"/>
  <c r="Q136" i="1"/>
  <c r="P136" i="1"/>
  <c r="O136" i="1"/>
  <c r="M136" i="1"/>
  <c r="L136" i="1"/>
  <c r="K136" i="1"/>
  <c r="J136" i="1"/>
  <c r="G136" i="1"/>
  <c r="A136" i="1"/>
  <c r="A135" i="1"/>
  <c r="A134" i="1"/>
  <c r="Q133" i="1"/>
  <c r="P133" i="1"/>
  <c r="O133" i="1"/>
  <c r="M133" i="1"/>
  <c r="L133" i="1"/>
  <c r="K133" i="1"/>
  <c r="J133" i="1"/>
  <c r="G133" i="1"/>
  <c r="A133" i="1"/>
  <c r="Q132" i="1"/>
  <c r="P132" i="1"/>
  <c r="O132" i="1"/>
  <c r="M132" i="1"/>
  <c r="L132" i="1"/>
  <c r="K132" i="1"/>
  <c r="J132" i="1"/>
  <c r="G132" i="1"/>
  <c r="A132" i="1"/>
  <c r="Q131" i="1"/>
  <c r="P131" i="1"/>
  <c r="O131" i="1"/>
  <c r="M131" i="1"/>
  <c r="L131" i="1"/>
  <c r="K131" i="1"/>
  <c r="J131" i="1"/>
  <c r="G131" i="1"/>
  <c r="A131" i="1"/>
  <c r="Q130" i="1"/>
  <c r="P130" i="1"/>
  <c r="O130" i="1"/>
  <c r="M130" i="1"/>
  <c r="L130" i="1"/>
  <c r="K130" i="1"/>
  <c r="J130" i="1"/>
  <c r="G130" i="1"/>
  <c r="A130" i="1"/>
  <c r="Q129" i="1"/>
  <c r="P129" i="1"/>
  <c r="O129" i="1"/>
  <c r="M129" i="1"/>
  <c r="L129" i="1"/>
  <c r="K129" i="1"/>
  <c r="J129" i="1"/>
  <c r="G129" i="1"/>
  <c r="A129" i="1"/>
  <c r="Q128" i="1"/>
  <c r="P128" i="1"/>
  <c r="O128" i="1"/>
  <c r="M128" i="1"/>
  <c r="L128" i="1"/>
  <c r="K128" i="1"/>
  <c r="J128" i="1"/>
  <c r="G128" i="1"/>
  <c r="A128" i="1"/>
  <c r="A127" i="1"/>
  <c r="A126" i="1"/>
  <c r="Q125" i="1"/>
  <c r="P125" i="1"/>
  <c r="O125" i="1"/>
  <c r="M125" i="1"/>
  <c r="L125" i="1"/>
  <c r="K125" i="1"/>
  <c r="J125" i="1"/>
  <c r="G125" i="1"/>
  <c r="A125" i="1"/>
  <c r="Q124" i="1"/>
  <c r="P124" i="1"/>
  <c r="O124" i="1"/>
  <c r="M124" i="1"/>
  <c r="L124" i="1"/>
  <c r="K124" i="1"/>
  <c r="J124" i="1"/>
  <c r="G124" i="1"/>
  <c r="A124" i="1"/>
  <c r="A123" i="1"/>
  <c r="Q122" i="1"/>
  <c r="P122" i="1"/>
  <c r="O122" i="1"/>
  <c r="M122" i="1"/>
  <c r="L122" i="1"/>
  <c r="K122" i="1"/>
  <c r="J122" i="1"/>
  <c r="G122" i="1"/>
  <c r="A122" i="1"/>
  <c r="A121" i="1"/>
  <c r="Q120" i="1"/>
  <c r="P120" i="1"/>
  <c r="O120" i="1"/>
  <c r="N120" i="1"/>
  <c r="M120" i="1"/>
  <c r="L120" i="1"/>
  <c r="K120" i="1"/>
  <c r="J120" i="1"/>
  <c r="I120" i="1"/>
  <c r="G120" i="1"/>
  <c r="A120" i="1"/>
  <c r="Q119" i="1"/>
  <c r="P119" i="1"/>
  <c r="O119" i="1"/>
  <c r="N119" i="1"/>
  <c r="M119" i="1"/>
  <c r="L119" i="1"/>
  <c r="K119" i="1"/>
  <c r="J119" i="1"/>
  <c r="I119" i="1"/>
  <c r="G119" i="1"/>
  <c r="A119" i="1"/>
  <c r="A118" i="1"/>
  <c r="Q117" i="1"/>
  <c r="P117" i="1"/>
  <c r="O117" i="1"/>
  <c r="M117" i="1"/>
  <c r="L117" i="1"/>
  <c r="K117" i="1"/>
  <c r="J117" i="1"/>
  <c r="G117" i="1"/>
  <c r="A117" i="1"/>
  <c r="A116" i="1"/>
  <c r="A115" i="1"/>
  <c r="Q114" i="1"/>
  <c r="P114" i="1"/>
  <c r="O114" i="1"/>
  <c r="N114" i="1"/>
  <c r="M114" i="1"/>
  <c r="L114" i="1"/>
  <c r="K114" i="1"/>
  <c r="J114" i="1"/>
  <c r="I114" i="1"/>
  <c r="G114" i="1"/>
  <c r="A114" i="1"/>
  <c r="Q113" i="1"/>
  <c r="P113" i="1"/>
  <c r="O113" i="1"/>
  <c r="M113" i="1"/>
  <c r="L113" i="1"/>
  <c r="K113" i="1"/>
  <c r="J113" i="1"/>
  <c r="G113" i="1"/>
  <c r="A113" i="1"/>
  <c r="Q112" i="1"/>
  <c r="P112" i="1"/>
  <c r="O112" i="1"/>
  <c r="M112" i="1"/>
  <c r="L112" i="1"/>
  <c r="K112" i="1"/>
  <c r="J112" i="1"/>
  <c r="G112" i="1"/>
  <c r="A112" i="1"/>
  <c r="Q111" i="1"/>
  <c r="P111" i="1"/>
  <c r="O111" i="1"/>
  <c r="M111" i="1"/>
  <c r="L111" i="1"/>
  <c r="K111" i="1"/>
  <c r="J111" i="1"/>
  <c r="G111" i="1"/>
  <c r="A111" i="1"/>
  <c r="A110" i="1"/>
  <c r="A109" i="1"/>
  <c r="A108" i="1"/>
  <c r="Q107" i="1"/>
  <c r="P107" i="1"/>
  <c r="O107" i="1"/>
  <c r="M107" i="1"/>
  <c r="L107" i="1"/>
  <c r="K107" i="1"/>
  <c r="J107" i="1"/>
  <c r="G107" i="1"/>
  <c r="A107" i="1"/>
  <c r="A106" i="1"/>
  <c r="A105" i="1"/>
  <c r="A104" i="1"/>
  <c r="Q103" i="1"/>
  <c r="A103" i="1"/>
  <c r="A102" i="1"/>
  <c r="Q101" i="1"/>
  <c r="P101" i="1"/>
  <c r="O101" i="1"/>
  <c r="M101" i="1"/>
  <c r="L101" i="1"/>
  <c r="K101" i="1"/>
  <c r="J101" i="1"/>
  <c r="G101" i="1"/>
  <c r="A101" i="1"/>
  <c r="Q100" i="1"/>
  <c r="P100" i="1"/>
  <c r="O100" i="1"/>
  <c r="M100" i="1"/>
  <c r="L100" i="1"/>
  <c r="K100" i="1"/>
  <c r="J100" i="1"/>
  <c r="G100" i="1"/>
  <c r="A100" i="1"/>
  <c r="A99" i="1"/>
  <c r="A98" i="1"/>
  <c r="Q97" i="1"/>
  <c r="P97" i="1"/>
  <c r="O97" i="1"/>
  <c r="M97" i="1"/>
  <c r="L97" i="1"/>
  <c r="K97" i="1"/>
  <c r="J97" i="1"/>
  <c r="G97" i="1"/>
  <c r="A97" i="1"/>
  <c r="Q96" i="1"/>
  <c r="P96" i="1"/>
  <c r="O96" i="1"/>
  <c r="M96" i="1"/>
  <c r="L96" i="1"/>
  <c r="K96" i="1"/>
  <c r="J96" i="1"/>
  <c r="G96" i="1"/>
  <c r="A96" i="1"/>
  <c r="Q95" i="1"/>
  <c r="P95" i="1"/>
  <c r="O95" i="1"/>
  <c r="M95" i="1"/>
  <c r="L95" i="1"/>
  <c r="K95" i="1"/>
  <c r="J95" i="1"/>
  <c r="G95" i="1"/>
  <c r="A95" i="1"/>
  <c r="Q94" i="1"/>
  <c r="P94" i="1"/>
  <c r="O94" i="1"/>
  <c r="M94" i="1"/>
  <c r="L94" i="1"/>
  <c r="K94" i="1"/>
  <c r="J94" i="1"/>
  <c r="G94" i="1"/>
  <c r="A94" i="1"/>
  <c r="Q93" i="1"/>
  <c r="P93" i="1"/>
  <c r="O93" i="1"/>
  <c r="M93" i="1"/>
  <c r="L93" i="1"/>
  <c r="K93" i="1"/>
  <c r="J93" i="1"/>
  <c r="G93" i="1"/>
  <c r="A93" i="1"/>
  <c r="A92" i="1"/>
  <c r="A91" i="1"/>
  <c r="Q90" i="1"/>
  <c r="P90" i="1"/>
  <c r="O90" i="1"/>
  <c r="M90" i="1"/>
  <c r="L90" i="1"/>
  <c r="K90" i="1"/>
  <c r="J90" i="1"/>
  <c r="G90" i="1"/>
  <c r="A90" i="1"/>
  <c r="Q89" i="1"/>
  <c r="P89" i="1"/>
  <c r="O89" i="1"/>
  <c r="M89" i="1"/>
  <c r="L89" i="1"/>
  <c r="K89" i="1"/>
  <c r="J89" i="1"/>
  <c r="G89" i="1"/>
  <c r="A89" i="1"/>
  <c r="Q88" i="1"/>
  <c r="P88" i="1"/>
  <c r="O88" i="1"/>
  <c r="M88" i="1"/>
  <c r="L88" i="1"/>
  <c r="K88" i="1"/>
  <c r="J88" i="1"/>
  <c r="G88" i="1"/>
  <c r="A88" i="1"/>
  <c r="Q87" i="1"/>
  <c r="P87" i="1"/>
  <c r="O87" i="1"/>
  <c r="M87" i="1"/>
  <c r="L87" i="1"/>
  <c r="K87" i="1"/>
  <c r="J87" i="1"/>
  <c r="G87" i="1"/>
  <c r="A87" i="1"/>
  <c r="Q86" i="1"/>
  <c r="P86" i="1"/>
  <c r="O86" i="1"/>
  <c r="M86" i="1"/>
  <c r="L86" i="1"/>
  <c r="K86" i="1"/>
  <c r="J86" i="1"/>
  <c r="G86" i="1"/>
  <c r="A86" i="1"/>
  <c r="Q85" i="1"/>
  <c r="P85" i="1"/>
  <c r="O85" i="1"/>
  <c r="M85" i="1"/>
  <c r="L85" i="1"/>
  <c r="K85" i="1"/>
  <c r="J85" i="1"/>
  <c r="G85" i="1"/>
  <c r="A85" i="1"/>
  <c r="Q84" i="1"/>
  <c r="P84" i="1"/>
  <c r="O84" i="1"/>
  <c r="M84" i="1"/>
  <c r="L84" i="1"/>
  <c r="K84" i="1"/>
  <c r="J84" i="1"/>
  <c r="G84" i="1"/>
  <c r="A84" i="1"/>
  <c r="A83" i="1"/>
  <c r="A82" i="1"/>
  <c r="Q81" i="1"/>
  <c r="P81" i="1"/>
  <c r="O81" i="1"/>
  <c r="M81" i="1"/>
  <c r="L81" i="1"/>
  <c r="K81" i="1"/>
  <c r="J81" i="1"/>
  <c r="G81" i="1"/>
  <c r="A81" i="1"/>
  <c r="Q80" i="1"/>
  <c r="P80" i="1"/>
  <c r="O80" i="1"/>
  <c r="M80" i="1"/>
  <c r="L80" i="1"/>
  <c r="K80" i="1"/>
  <c r="J80" i="1"/>
  <c r="G80" i="1"/>
  <c r="A80" i="1"/>
  <c r="A79" i="1"/>
  <c r="A78" i="1"/>
  <c r="Q77" i="1"/>
  <c r="P77" i="1"/>
  <c r="O77" i="1"/>
  <c r="M77" i="1"/>
  <c r="L77" i="1"/>
  <c r="K77" i="1"/>
  <c r="J77" i="1"/>
  <c r="G77" i="1"/>
  <c r="A77" i="1"/>
  <c r="Q76" i="1"/>
  <c r="P76" i="1"/>
  <c r="O76" i="1"/>
  <c r="M76" i="1"/>
  <c r="L76" i="1"/>
  <c r="K76" i="1"/>
  <c r="J76" i="1"/>
  <c r="G76" i="1"/>
  <c r="A76" i="1"/>
  <c r="Q75" i="1"/>
  <c r="P75" i="1"/>
  <c r="O75" i="1"/>
  <c r="M75" i="1"/>
  <c r="L75" i="1"/>
  <c r="K75" i="1"/>
  <c r="J75" i="1"/>
  <c r="G75" i="1"/>
  <c r="A75" i="1"/>
  <c r="Q74" i="1"/>
  <c r="P74" i="1"/>
  <c r="O74" i="1"/>
  <c r="M74" i="1"/>
  <c r="L74" i="1"/>
  <c r="K74" i="1"/>
  <c r="J74" i="1"/>
  <c r="G74" i="1"/>
  <c r="A74" i="1"/>
  <c r="Q73" i="1"/>
  <c r="P73" i="1"/>
  <c r="O73" i="1"/>
  <c r="M73" i="1"/>
  <c r="L73" i="1"/>
  <c r="K73" i="1"/>
  <c r="J73" i="1"/>
  <c r="G73" i="1"/>
  <c r="A73" i="1"/>
  <c r="Q72" i="1"/>
  <c r="P72" i="1"/>
  <c r="O72" i="1"/>
  <c r="M72" i="1"/>
  <c r="L72" i="1"/>
  <c r="K72" i="1"/>
  <c r="J72" i="1"/>
  <c r="G72" i="1"/>
  <c r="A72" i="1"/>
  <c r="Q71" i="1"/>
  <c r="P71" i="1"/>
  <c r="O71" i="1"/>
  <c r="M71" i="1"/>
  <c r="L71" i="1"/>
  <c r="K71" i="1"/>
  <c r="J71" i="1"/>
  <c r="G71" i="1"/>
  <c r="A71" i="1"/>
  <c r="Q70" i="1"/>
  <c r="P70" i="1"/>
  <c r="O70" i="1"/>
  <c r="N70" i="1"/>
  <c r="M70" i="1"/>
  <c r="L70" i="1"/>
  <c r="K70" i="1"/>
  <c r="J70" i="1"/>
  <c r="G70" i="1"/>
  <c r="A70" i="1"/>
  <c r="A69" i="1"/>
  <c r="A68" i="1"/>
  <c r="Q67" i="1"/>
  <c r="P67" i="1"/>
  <c r="O67" i="1"/>
  <c r="M67" i="1"/>
  <c r="L67" i="1"/>
  <c r="K67" i="1"/>
  <c r="J67" i="1"/>
  <c r="G67" i="1"/>
  <c r="A67" i="1"/>
  <c r="Q66" i="1"/>
  <c r="P66" i="1"/>
  <c r="O66" i="1"/>
  <c r="M66" i="1"/>
  <c r="L66" i="1"/>
  <c r="K66" i="1"/>
  <c r="J66" i="1"/>
  <c r="G66" i="1"/>
  <c r="A66" i="1"/>
  <c r="A65" i="1"/>
  <c r="A64" i="1"/>
  <c r="Q63" i="1"/>
  <c r="P63" i="1"/>
  <c r="O63" i="1"/>
  <c r="M63" i="1"/>
  <c r="L63" i="1"/>
  <c r="K63" i="1"/>
  <c r="J63" i="1"/>
  <c r="G63" i="1"/>
  <c r="A63" i="1"/>
  <c r="Q62" i="1"/>
  <c r="P62" i="1"/>
  <c r="O62" i="1"/>
  <c r="M62" i="1"/>
  <c r="L62" i="1"/>
  <c r="K62" i="1"/>
  <c r="J62" i="1"/>
  <c r="G62" i="1"/>
  <c r="A62" i="1"/>
  <c r="A61" i="1"/>
  <c r="A60" i="1"/>
  <c r="A59" i="1"/>
  <c r="Q58" i="1"/>
  <c r="P58" i="1"/>
  <c r="O58" i="1"/>
  <c r="M58" i="1"/>
  <c r="L58" i="1"/>
  <c r="K58" i="1"/>
  <c r="J58" i="1"/>
  <c r="G58" i="1"/>
  <c r="A58" i="1"/>
  <c r="Q57" i="1"/>
  <c r="P57" i="1"/>
  <c r="O57" i="1"/>
  <c r="M57" i="1"/>
  <c r="L57" i="1"/>
  <c r="K57" i="1"/>
  <c r="J57" i="1"/>
  <c r="G57" i="1"/>
  <c r="A57" i="1"/>
  <c r="Q56" i="1"/>
  <c r="P56" i="1"/>
  <c r="O56" i="1"/>
  <c r="M56" i="1"/>
  <c r="L56" i="1"/>
  <c r="K56" i="1"/>
  <c r="J56" i="1"/>
  <c r="G56" i="1"/>
  <c r="A56" i="1"/>
  <c r="Q55" i="1"/>
  <c r="P55" i="1"/>
  <c r="O55" i="1"/>
  <c r="M55" i="1"/>
  <c r="L55" i="1"/>
  <c r="K55" i="1"/>
  <c r="J55" i="1"/>
  <c r="G55" i="1"/>
  <c r="A55" i="1"/>
  <c r="Q54" i="1"/>
  <c r="P54" i="1"/>
  <c r="O54" i="1"/>
  <c r="M54" i="1"/>
  <c r="L54" i="1"/>
  <c r="K54" i="1"/>
  <c r="J54" i="1"/>
  <c r="G54" i="1"/>
  <c r="A54" i="1"/>
  <c r="Q53" i="1"/>
  <c r="P53" i="1"/>
  <c r="O53" i="1"/>
  <c r="M53" i="1"/>
  <c r="L53" i="1"/>
  <c r="K53" i="1"/>
  <c r="J53" i="1"/>
  <c r="G53" i="1"/>
  <c r="A53" i="1"/>
  <c r="A52" i="1"/>
  <c r="A51" i="1"/>
  <c r="Q50" i="1"/>
  <c r="P50" i="1"/>
  <c r="O50" i="1"/>
  <c r="M50" i="1"/>
  <c r="L50" i="1"/>
  <c r="K50" i="1"/>
  <c r="J50" i="1"/>
  <c r="G50" i="1"/>
  <c r="A50" i="1"/>
  <c r="A49" i="1"/>
  <c r="A48" i="1"/>
  <c r="Q47" i="1"/>
  <c r="P47" i="1"/>
  <c r="O47" i="1"/>
  <c r="M47" i="1"/>
  <c r="L47" i="1"/>
  <c r="K47" i="1"/>
  <c r="J47" i="1"/>
  <c r="G47" i="1"/>
  <c r="A47" i="1"/>
  <c r="Q46" i="1"/>
  <c r="P46" i="1"/>
  <c r="O46" i="1"/>
  <c r="M46" i="1"/>
  <c r="L46" i="1"/>
  <c r="K46" i="1"/>
  <c r="J46" i="1"/>
  <c r="G46" i="1"/>
  <c r="A46" i="1"/>
  <c r="A45" i="1"/>
  <c r="A44" i="1"/>
  <c r="Q43" i="1"/>
  <c r="P43" i="1"/>
  <c r="O43" i="1"/>
  <c r="M43" i="1"/>
  <c r="L43" i="1"/>
  <c r="K43" i="1"/>
  <c r="J43" i="1"/>
  <c r="G43" i="1"/>
  <c r="A43" i="1"/>
  <c r="Q42" i="1"/>
  <c r="P42" i="1"/>
  <c r="O42" i="1"/>
  <c r="M42" i="1"/>
  <c r="L42" i="1"/>
  <c r="K42" i="1"/>
  <c r="J42" i="1"/>
  <c r="G42" i="1"/>
  <c r="A42" i="1"/>
  <c r="Q41" i="1"/>
  <c r="P41" i="1"/>
  <c r="O41" i="1"/>
  <c r="M41" i="1"/>
  <c r="L41" i="1"/>
  <c r="K41" i="1"/>
  <c r="J41" i="1"/>
  <c r="G41" i="1"/>
  <c r="A41" i="1"/>
  <c r="Q40" i="1"/>
  <c r="P40" i="1"/>
  <c r="O40" i="1"/>
  <c r="M40" i="1"/>
  <c r="L40" i="1"/>
  <c r="K40" i="1"/>
  <c r="J40" i="1"/>
  <c r="G40" i="1"/>
  <c r="A40" i="1"/>
  <c r="A39" i="1"/>
  <c r="A38" i="1"/>
  <c r="A37" i="1"/>
  <c r="Q36" i="1"/>
  <c r="P36" i="1"/>
  <c r="O36" i="1"/>
  <c r="M36" i="1"/>
  <c r="L36" i="1"/>
  <c r="K36" i="1"/>
  <c r="J36" i="1"/>
  <c r="G36" i="1"/>
  <c r="A36" i="1"/>
  <c r="Q35" i="1"/>
  <c r="P35" i="1"/>
  <c r="O35" i="1"/>
  <c r="M35" i="1"/>
  <c r="L35" i="1"/>
  <c r="K35" i="1"/>
  <c r="J35" i="1"/>
  <c r="G35" i="1"/>
  <c r="A35" i="1"/>
  <c r="Q34" i="1"/>
  <c r="P34" i="1"/>
  <c r="O34" i="1"/>
  <c r="M34" i="1"/>
  <c r="L34" i="1"/>
  <c r="K34" i="1"/>
  <c r="J34" i="1"/>
  <c r="G34" i="1"/>
  <c r="A34" i="1"/>
  <c r="Q33" i="1"/>
  <c r="P33" i="1"/>
  <c r="O33" i="1"/>
  <c r="M33" i="1"/>
  <c r="L33" i="1"/>
  <c r="K33" i="1"/>
  <c r="J33" i="1"/>
  <c r="G33" i="1"/>
  <c r="A33" i="1"/>
  <c r="A32" i="1"/>
  <c r="A31" i="1"/>
  <c r="Q30" i="1"/>
  <c r="P30" i="1"/>
  <c r="O30" i="1"/>
  <c r="M30" i="1"/>
  <c r="L30" i="1"/>
  <c r="K30" i="1"/>
  <c r="J30" i="1"/>
  <c r="G30" i="1"/>
  <c r="A30" i="1"/>
  <c r="Q29" i="1"/>
  <c r="P29" i="1"/>
  <c r="O29" i="1"/>
  <c r="M29" i="1"/>
  <c r="L29" i="1"/>
  <c r="K29" i="1"/>
  <c r="J29" i="1"/>
  <c r="G29" i="1"/>
  <c r="A29" i="1"/>
  <c r="A28" i="1"/>
  <c r="A27" i="1"/>
  <c r="A26" i="1"/>
  <c r="Q25" i="1"/>
  <c r="P25" i="1"/>
  <c r="O25" i="1"/>
  <c r="M25" i="1"/>
  <c r="L25" i="1"/>
  <c r="K25" i="1"/>
  <c r="J25" i="1"/>
  <c r="G25" i="1"/>
  <c r="A25" i="1"/>
  <c r="Q24" i="1"/>
  <c r="P24" i="1"/>
  <c r="O24" i="1"/>
  <c r="M24" i="1"/>
  <c r="L24" i="1"/>
  <c r="K24" i="1"/>
  <c r="J24" i="1"/>
  <c r="G24" i="1"/>
  <c r="A24" i="1"/>
  <c r="Q23" i="1"/>
  <c r="P23" i="1"/>
  <c r="O23" i="1"/>
  <c r="M23" i="1"/>
  <c r="L23" i="1"/>
  <c r="K23" i="1"/>
  <c r="J23" i="1"/>
  <c r="G23" i="1"/>
  <c r="A23" i="1"/>
  <c r="A22" i="1"/>
  <c r="A21" i="1"/>
  <c r="Q20" i="1"/>
  <c r="P20" i="1"/>
  <c r="O20" i="1"/>
  <c r="M20" i="1"/>
  <c r="L20" i="1"/>
  <c r="K20" i="1"/>
  <c r="J20" i="1"/>
  <c r="G20" i="1"/>
  <c r="A20" i="1"/>
  <c r="A19" i="1"/>
  <c r="A18" i="1"/>
  <c r="A17" i="1"/>
  <c r="A16" i="1"/>
  <c r="Q15" i="1"/>
  <c r="A15" i="1"/>
  <c r="P14" i="1"/>
  <c r="O14" i="1"/>
  <c r="M14" i="1"/>
  <c r="L14" i="1"/>
  <c r="J14" i="1"/>
  <c r="G14" i="1"/>
  <c r="A14" i="1"/>
  <c r="P13" i="1"/>
  <c r="O13" i="1"/>
  <c r="M13" i="1"/>
  <c r="L13" i="1"/>
  <c r="J13" i="1"/>
  <c r="G13" i="1"/>
  <c r="A13" i="1"/>
  <c r="P12" i="1"/>
  <c r="O12" i="1"/>
  <c r="M12" i="1"/>
  <c r="L12" i="1"/>
  <c r="J12" i="1"/>
  <c r="G12" i="1"/>
  <c r="A12" i="1"/>
  <c r="P11" i="1"/>
  <c r="O11" i="1"/>
  <c r="M11" i="1"/>
  <c r="L11" i="1"/>
  <c r="J11" i="1"/>
  <c r="G11" i="1"/>
  <c r="A11" i="1"/>
  <c r="P10" i="1"/>
  <c r="O10" i="1"/>
  <c r="M10" i="1"/>
  <c r="L10" i="1"/>
  <c r="J10" i="1"/>
  <c r="G10" i="1"/>
  <c r="A10" i="1"/>
  <c r="P9" i="1"/>
  <c r="O9" i="1"/>
  <c r="M9" i="1"/>
  <c r="L9" i="1"/>
  <c r="J9" i="1"/>
  <c r="G9" i="1"/>
  <c r="A9" i="1"/>
  <c r="P8" i="1"/>
  <c r="O8" i="1"/>
  <c r="M8" i="1"/>
  <c r="L8" i="1"/>
  <c r="J8" i="1"/>
  <c r="G8" i="1"/>
  <c r="A8" i="1"/>
  <c r="C15" i="4"/>
  <c r="C14" i="4"/>
  <c r="C13" i="4"/>
  <c r="C12" i="4"/>
  <c r="C11" i="4"/>
  <c r="C9" i="4"/>
  <c r="C8" i="4"/>
  <c r="C7" i="4"/>
  <c r="C6" i="4"/>
  <c r="C5" i="4"/>
</calcChain>
</file>

<file path=xl/sharedStrings.xml><?xml version="1.0" encoding="utf-8"?>
<sst xmlns="http://schemas.openxmlformats.org/spreadsheetml/2006/main" count="430" uniqueCount="261">
  <si>
    <t>GENERAL SUMMARY</t>
  </si>
  <si>
    <t>DIVISION NO.</t>
  </si>
  <si>
    <t>DESCRIPTION</t>
  </si>
  <si>
    <t>TOTAL DIV. COST</t>
  </si>
  <si>
    <t>General Requirments</t>
  </si>
  <si>
    <t>Plumbing</t>
  </si>
  <si>
    <t>Mechanical</t>
  </si>
  <si>
    <t>Electrical</t>
  </si>
  <si>
    <t>TOTAL TRADE COST</t>
  </si>
  <si>
    <t>CONTINGENCY</t>
  </si>
  <si>
    <t>OVERHEAD &amp; PROFIT (15%)</t>
  </si>
  <si>
    <t>TAX (7%)</t>
  </si>
  <si>
    <t>PERFORMANCE AND PAYMENT BONDS</t>
  </si>
  <si>
    <t>TOTAL BASEBID</t>
  </si>
  <si>
    <t>DETAILED BREAKDOWN OF ITEMS</t>
  </si>
  <si>
    <t>Project Name</t>
  </si>
  <si>
    <t>DCANTER ALEXANDRIA</t>
  </si>
  <si>
    <t>Project Address</t>
  </si>
  <si>
    <t>1101 KIND ST, RETAIL SPACE 112 ALEXANDRIA, VA 22314</t>
  </si>
  <si>
    <t>Scope:</t>
  </si>
  <si>
    <t>S#</t>
  </si>
  <si>
    <t>Dwg.</t>
  </si>
  <si>
    <t>CSI NO</t>
  </si>
  <si>
    <t>QTY.</t>
  </si>
  <si>
    <t>Wastage</t>
  </si>
  <si>
    <t>Qty w/ Waste</t>
  </si>
  <si>
    <t>UNIT</t>
  </si>
  <si>
    <t>UNIT LABOR HOUR</t>
  </si>
  <si>
    <t>TOTAL LABOR HOUR</t>
  </si>
  <si>
    <t>LABOR WAGE/ HOUR</t>
  </si>
  <si>
    <t>UNIT LABOR COST</t>
  </si>
  <si>
    <t>TOTAL LABOR COST</t>
  </si>
  <si>
    <t>UNIT MATERIAL  COST</t>
  </si>
  <si>
    <t>TOTAL MATERIAL COST</t>
  </si>
  <si>
    <t>UNIT PRICE (Labor &amp; Material)</t>
  </si>
  <si>
    <t>TRADE TOTAL</t>
  </si>
  <si>
    <t>DIVISION 01-GENERAL REQUIREMENTS</t>
  </si>
  <si>
    <t>Permits</t>
  </si>
  <si>
    <t>LS</t>
  </si>
  <si>
    <t>Supervision and Coordination</t>
  </si>
  <si>
    <t>Submittals and Shop drawings</t>
  </si>
  <si>
    <t>Final Cleaning</t>
  </si>
  <si>
    <t>Mobilization Costs</t>
  </si>
  <si>
    <t>Temporary Control &amp; Facilities</t>
  </si>
  <si>
    <t>Scaffolding</t>
  </si>
  <si>
    <t>SUBTOTAL</t>
  </si>
  <si>
    <t>DIVISION 22- PLUMBING</t>
  </si>
  <si>
    <t>VENT PIPES</t>
  </si>
  <si>
    <t>HUBLESS ASTM A74; ASTM B888; CISPI 301 CAST IRON PIPE WITH CISPI 310 HEAVY-DUTY NEOPRENE COUPLINGS WITH STAINLESS STEEL SHIELDS, BANDS AND SCREWS.</t>
  </si>
  <si>
    <t>1-1/2" Dia Vent Pipe</t>
  </si>
  <si>
    <t>LF</t>
  </si>
  <si>
    <t>FITTINGS</t>
  </si>
  <si>
    <t>1-1/2" Dia Vent Pipe 45 Deg Elbow</t>
  </si>
  <si>
    <t>EA</t>
  </si>
  <si>
    <t>1-1/2" Dia Vent Pipe 90 Deg Elbow</t>
  </si>
  <si>
    <t>1-1/2" Dia Vent Pipe Tee</t>
  </si>
  <si>
    <t>SANITARY PIPES - BELOW GRADE</t>
  </si>
  <si>
    <t>2" Dia Sanitary Pipe</t>
  </si>
  <si>
    <t>4" Dia Sanitary Pipe</t>
  </si>
  <si>
    <t>2" Dia Sanitary Pipe 45 Deg Elbow</t>
  </si>
  <si>
    <t>4" Dia Sanitary Pipe 45 Deg Elbow</t>
  </si>
  <si>
    <t>2" Dia Sanitary Pipe Wye</t>
  </si>
  <si>
    <t>4" Dia Sanitary Pipe Wye</t>
  </si>
  <si>
    <t>DOMESTIC WATER PIPES</t>
  </si>
  <si>
    <t>TYPE L COPPER PIPE W/ FITTINGS WROUGHT COPPER</t>
  </si>
  <si>
    <t>1/2" Dia Cold Water Pipe</t>
  </si>
  <si>
    <t>3/4" Dia Cold Water Pipe</t>
  </si>
  <si>
    <t>1/2" Dia Hot Water Pipe</t>
  </si>
  <si>
    <t>1/2" Dia Trap Primer Pipe (TYPE K COPPER  - ASSUMED)</t>
  </si>
  <si>
    <t>1/2" THICK FIBERGLASS 25/50 CODE PIPE INSULATION EQUAL COVERINGS</t>
  </si>
  <si>
    <t>1" THICK FIBERGLASS 25/50 CODE PIPE INSULATION EQUAL COVERINGS</t>
  </si>
  <si>
    <t>1/2" Dia Copper Pipe 90 Deg Elbow</t>
  </si>
  <si>
    <t>3/4" Dia Copper Pipe 90 Deg Elbow</t>
  </si>
  <si>
    <t>1/2" Dia Copper Pipe Tee</t>
  </si>
  <si>
    <t>3/4" / 1/2" Dia Copper Pipe Tee</t>
  </si>
  <si>
    <t>3/4" Dia Copper Pipe Tee</t>
  </si>
  <si>
    <t>3/4" / 1/2" Dia Copper Pipe Reducer</t>
  </si>
  <si>
    <t>CONDENSATE DRAIN PIPES</t>
  </si>
  <si>
    <t>TYPE M COPPER PIPE ASTM B88, W/ FITTINGS B16.22 (ASSUMED)</t>
  </si>
  <si>
    <t>1" Dia Condensate Drain Pipe</t>
  </si>
  <si>
    <t>1/2" Dia T&amp;P Relief Pipe</t>
  </si>
  <si>
    <t>1/2" Dia Condensate Drain Pipe 90 Deg Elbow</t>
  </si>
  <si>
    <t>1" Dia Condensate Drain Pipe 90 Deg Elbow</t>
  </si>
  <si>
    <t>ACCESSORIES</t>
  </si>
  <si>
    <r>
      <rPr>
        <sz val="12"/>
        <color theme="1"/>
        <rFont val="Calibri"/>
        <charset val="134"/>
      </rPr>
      <t>1" Dia Flexible Hose Tube (</t>
    </r>
    <r>
      <rPr>
        <sz val="12"/>
        <color rgb="FFFF0000"/>
        <rFont val="Calibri"/>
        <charset val="134"/>
      </rPr>
      <t>6'-0" Length</t>
    </r>
    <r>
      <rPr>
        <sz val="12"/>
        <color theme="1"/>
        <rFont val="Calibri"/>
        <charset val="134"/>
      </rPr>
      <t>)</t>
    </r>
  </si>
  <si>
    <t>2" Dia P-Trap</t>
  </si>
  <si>
    <t>4" Dia Cleanout</t>
  </si>
  <si>
    <t>1/2" Dia Ball Valve, TWO PIECE, FULL PORT, BRONZE, W/ BRONZE TRIM, STAINLESS STEEL BALL W/ LEVER HANDLE</t>
  </si>
  <si>
    <t>1/2" Dia BFP-1, BACKFLOW PREVENTOR, ZURN 700XL-CH OR EQUAL DUAL CHECK, LEAD-FREE,
ASSE 1024 COMPUANT.</t>
  </si>
  <si>
    <t>1/2" Dia TP1, TRAP PRIMER, PPP INC PRIMER-PR01-500 OR EQUAL.</t>
  </si>
  <si>
    <t>1/2" Dia Water Filter</t>
  </si>
  <si>
    <t>1/2" Dia WHA, WATER HAMMER ARRESTOR, SIOUX CHIEF ASSE 1010 660-GTCIB OR EQUAL W/ 3/8" COMPRESSION INLET/OUTLET</t>
  </si>
  <si>
    <t>KITCHEN EQUIPMENTS</t>
  </si>
  <si>
    <r>
      <rPr>
        <sz val="12"/>
        <color theme="1"/>
        <rFont val="Calibri"/>
        <charset val="134"/>
      </rPr>
      <t>EQ-3, DISHWASHER, SAMSUNG DW60R2014US, STAINLESS STEEL 
(</t>
    </r>
    <r>
      <rPr>
        <sz val="12"/>
        <color rgb="FFFF0000"/>
        <rFont val="Calibri"/>
        <charset val="134"/>
      </rPr>
      <t>OWNER TO PROVIDE, GC INSTALL</t>
    </r>
    <r>
      <rPr>
        <sz val="12"/>
        <color theme="1"/>
        <rFont val="Calibri"/>
        <charset val="134"/>
      </rPr>
      <t>.)</t>
    </r>
  </si>
  <si>
    <t>EQ-5, GARBAGE DISPOSAL, I.S.E. 1/2 HP - 120 VOLT "BADGER 5", WITH POWER CORD KIT. I.SE. STS 00 DUAL OUTLET, SNK TOP SWITCH PUSH BUTTON TO MATCH FAUCET FINISH</t>
  </si>
  <si>
    <t>WATER HEATER DETAIL</t>
  </si>
  <si>
    <t>1/2" Dia Heat Trap</t>
  </si>
  <si>
    <t>1/2" Dia Shut-Off Valve, TWO PIECE, FULL PORT, BRONZE, W/ BRONZE TRIM, STAINLESS STEEL BALL W/ LEVER HANDLE</t>
  </si>
  <si>
    <t>1/2" Dia T&amp;P Relief Valve</t>
  </si>
  <si>
    <t>1/2" Dia Vacuum Relief Valve</t>
  </si>
  <si>
    <t>3/8" Dia Thread Rod, W/ Secure To Structure</t>
  </si>
  <si>
    <t>Leak Detector Water Shut-Off System, FLOODMASTER MODEL RS-094-MK6, OR APPROVED EQUAL WATER HEATER
IEAK DETECTION + AUTOMATIC WATER SHUT-OPP SYSTEM. SYSTEM TO BE SUPPLIED WITH WIRED
SENSOR PUCK, FULL PORT SOLENOID VALVE AND AUDIBLE ALARM.</t>
  </si>
  <si>
    <t>Water Heater Suspended Platform / Safe Pan - HOLDRITE 30-SWHP-M OR EQUA, NON Combustible Welded Galvanized Sttel Consturction</t>
  </si>
  <si>
    <t>FIXTURES</t>
  </si>
  <si>
    <t>2" Dia Emergrncy Funnel Drain</t>
  </si>
  <si>
    <t>P-41, PANTRY SINK, ELKAY EFRU21150T 18-GAUGE STAINLESS STEEL, UNDERMOUNT SINK REAR CENTER DRAIN.
PROVIDE AND INSTAL ANGLE STOP VALVES, AND WALL ESCUTCHEONS.</t>
  </si>
  <si>
    <t>P-42, SINGLE HANDLE, 1.5 GPM FAUCET WITH PUIL-DOWN SPRAY AND FINISH</t>
  </si>
  <si>
    <t>P-43, HOT WATER DISPENSER, IN-SINK-ERATOR F-HC3300C CHROME FAUCET AND HWT- 115 VOLTE, 750 WATTS, 6.25 AMPS TANK AND FILTRATION SYSTEM.</t>
  </si>
  <si>
    <t>EWH-1, ELECTRIC WATER HEATER, A.O. SMITH DEL-10, 10 GAL, LBS 135, 277 V, 3.0 KW, PH 1.
1. PROVIDE WITH WESSELS MODEL T-5 THERMAL EXPANSION TANK PROVIDE MOUNTING BRACKET.
2. SET OUTILT TEMPERATURE AT 120T.
3. MELTS OR EXCEEDS ASHRAE/IESNA 90.1.</t>
  </si>
  <si>
    <t>MISC</t>
  </si>
  <si>
    <t>Adjustable Steel Clevis Hanger FEDERAL A-A1192A (TYPE 1), WW-H-171-E A9TYPE 1), ANSI / MSS SP-69 AND MSS SP-58 (TYPE 1), W/ THREAD RODS</t>
  </si>
  <si>
    <t>Saw Cuttings &amp; Patching</t>
  </si>
  <si>
    <t>DIVISION 23- HVAC</t>
  </si>
  <si>
    <t>RELOCATION</t>
  </si>
  <si>
    <r>
      <rPr>
        <sz val="12"/>
        <color rgb="FFFF0000"/>
        <rFont val="Calibri"/>
        <charset val="134"/>
      </rPr>
      <t>Relocate</t>
    </r>
    <r>
      <rPr>
        <sz val="12"/>
        <color theme="1"/>
        <rFont val="Calibri"/>
        <charset val="134"/>
      </rPr>
      <t xml:space="preserve"> Existing Thermostat</t>
    </r>
  </si>
  <si>
    <t>DUCTWORK</t>
  </si>
  <si>
    <t>Sheet Metal Duct</t>
  </si>
  <si>
    <t>12" Dia Supply Air Duct (Lined)</t>
  </si>
  <si>
    <t>16" Dia Supply Air Duct (Lined)</t>
  </si>
  <si>
    <t>18" Dia Supply Air Duct (Lined)</t>
  </si>
  <si>
    <t>8"x8" Exhaust Air Duct (Lined)</t>
  </si>
  <si>
    <t>8"x8" Duct 90 Deg Elbow</t>
  </si>
  <si>
    <t>16" Dia Duct Takeoff W/ Volume Damper</t>
  </si>
  <si>
    <t>12"x8" Duct Branch Takeoff W/ Volume Damper</t>
  </si>
  <si>
    <t>16" / 12" Dia Duct Reducer</t>
  </si>
  <si>
    <t>12" Dia Duct End Cap</t>
  </si>
  <si>
    <t>18" Dia Duct End Cap</t>
  </si>
  <si>
    <t>DUCT ACCESSORIES</t>
  </si>
  <si>
    <t>8"x8" Flexible Connector</t>
  </si>
  <si>
    <t>18" Dia Flexible Connector</t>
  </si>
  <si>
    <t>8"x8" Backdraft Damper</t>
  </si>
  <si>
    <t>8"x8" Sidewall Exhaust Cap</t>
  </si>
  <si>
    <t>Control Wire</t>
  </si>
  <si>
    <t>T, Thermostat</t>
  </si>
  <si>
    <t>DUCT LINER</t>
  </si>
  <si>
    <t>1" THICK CLOSED-CELL FIBER-FREE BLACK DUCT LINER W/ ANTI-MICROBIAL PROTECTION</t>
  </si>
  <si>
    <t>SF</t>
  </si>
  <si>
    <t>AIR DEVICES</t>
  </si>
  <si>
    <t>R1, Door Transfer Grille, TITUS T-700L, NECK SIZE 18"X12", FACE SIZE 20"X14", 270 CFM, PROVIDE W/ AUXILIARY FRAME FOR THE BACK SIDE OF DOOR.</t>
  </si>
  <si>
    <t>S1, SIDEWALL SUPPLY REGISTER, TITUS 300RL, 12"X8" FACE SIZE, THROW 10, CFM 175, PROVIDE W/ OPPOSED BLADE DAMPER.</t>
  </si>
  <si>
    <t>S1, SIDEWALL SUPPLY REGISTER, TITUS 300RL, 12"X8" FACE SIZE, THROW 10, CFM 200, PROVIDE W/ OPPOSED BLADE DAMPER.</t>
  </si>
  <si>
    <t>EQUIPMENTS</t>
  </si>
  <si>
    <t>EF-1, EXHAUST FANCOOK GC-542, CEILING CABINET, DRIVE DIRECT, CFM 250, RPM 1175, WATTS 86, V 115, PH 1, LBS 30.
1. PROVIDE WITH INTEGRAL DISCONNECT, AND RUBBER-IN-SHEAR ISOLATORS.
2. PROVIDE UNIT-MOUNTED VARIABLE SPEED CONTROLLER.
3. PROVIDE WALL-MOUNTED THERMOSTAT.
4. PROVIDE WITH INTEGRAL EXHAUST GRIME.
5. 1/4" DIA THREADED RODS (4 EA)</t>
  </si>
  <si>
    <t>WH-1, WALL HEATER, MARKEL 3320, SURFACE MOUNTING TYPE, KW 1.5, V 277, PH 1, LBS 26.
NOTES;
• ACCEPTABLE UANUFAffURERS: BERKO, INDEECO, UARKE14 QMARK, TRANE
• ALL HEATERS SHAIL BE m AND UBELED.
• ALL HEATERS SHAIL BE PROVIDED AN THERMAL OVERLOAD cur-on, FAN DEUY SWTCH, WTTCRAL
UANUAL DISCONNECT SWITCH AND TAUPER RESISTANT THERMOSTAT</t>
  </si>
  <si>
    <t>Duct Supports &amp; Unistrip &amp; Threaded Rods</t>
  </si>
  <si>
    <t>DIVISION 26- ELECTRICAL</t>
  </si>
  <si>
    <t>FEEDERS</t>
  </si>
  <si>
    <t>CONDUITS</t>
  </si>
  <si>
    <t>1 1/2"C EMT</t>
  </si>
  <si>
    <t>3/4"C EMT</t>
  </si>
  <si>
    <t>CONDUTORS</t>
  </si>
  <si>
    <t>#1 THHN</t>
  </si>
  <si>
    <t>#6 THHN</t>
  </si>
  <si>
    <t>#10 THHN</t>
  </si>
  <si>
    <t>GROUNDING</t>
  </si>
  <si>
    <t>3/4"X10' CU GROUND ROD</t>
  </si>
  <si>
    <t>12"X4"X1/4" CU GROUND BUS BAAR</t>
  </si>
  <si>
    <t>#6 GROUNDING ELECTRODE CONDUCTOR</t>
  </si>
  <si>
    <t>CIRCUIT BREAKERS</t>
  </si>
  <si>
    <t>20A/1P CIRCUIT BREAKERS</t>
  </si>
  <si>
    <t>50A/3P CIRCUIT BREAKER</t>
  </si>
  <si>
    <t>100A MAIN CIRCUIT BREAKER</t>
  </si>
  <si>
    <t>PANELS</t>
  </si>
  <si>
    <t>PANEL L, 100A MCB, 120/208V, 3PH, 4W, SURFACE ENCLOSED NEMA 1</t>
  </si>
  <si>
    <t>T-30, 30KVA XMFR , 480V, 3PH, FLOOR MOUNTED NEMA1</t>
  </si>
  <si>
    <t>LIGHTING CIRCUITS</t>
  </si>
  <si>
    <t>1/2"C EMT</t>
  </si>
  <si>
    <t>1/2"C FLEX S</t>
  </si>
  <si>
    <t>#12 THHN</t>
  </si>
  <si>
    <t>POWER CIRCUITS</t>
  </si>
  <si>
    <t>POWER DEVICES</t>
  </si>
  <si>
    <t>JUNCTION BOX</t>
  </si>
  <si>
    <t>DUPLEX RECEPTACLE NEMA 5-20R</t>
  </si>
  <si>
    <t>DUPLEX RECEPTACLE NEMA GFCI 5-20R</t>
  </si>
  <si>
    <t>QUADRUPLEX RECEPTACLE</t>
  </si>
  <si>
    <t>LIGHT FIXTURES</t>
  </si>
  <si>
    <t>B, 7 FT, LINEAR LIGHT - LEDSCAPE LIGHTING#LENGTH-FLEX-PCB-X-30 SR*-*-*-CP PS-24-0-D3-*-U</t>
  </si>
  <si>
    <t>B, 9 FT,  LINEAR LIGHT - LEDSCAPE LIGHTING#LENGTH-FLEX-PCB-X-30 SR*-*-*-CP PS-24-0-D3-*-U</t>
  </si>
  <si>
    <t>C, PENDANT LIGHT -  SOLAIS#NDR-WFL-930-1000-PW-TCM1-PW-UNV</t>
  </si>
  <si>
    <t>D1, VAKKER LIGHTROSE MURANO GLASS CHANDELIER</t>
  </si>
  <si>
    <t>D2, LEE BROOM #NDC015</t>
  </si>
  <si>
    <t>Y, WALL MOUNTED EMERGENCY LIGHT, LIGHT ALARM #CM-PB-LA</t>
  </si>
  <si>
    <t>J1, H.E. WILLIAMS #75R-2-L15/830/DRV-EM/10WLP-DRV-UNV</t>
  </si>
  <si>
    <t>K, TRACK LIGHT , SOLAIS#GP12/ST//PW/GP-UM/*/*</t>
  </si>
  <si>
    <t>K1, TRACK HEAD - SOLAIS # FL HEAD: LCN/2/FL/930/700/PW/GPc</t>
  </si>
  <si>
    <t>K2, TRACK HEAD - SOLAIS#WFL HEAD: LCN/2/WFL/930/700/PW/GPc</t>
  </si>
  <si>
    <t>K3, TRACK HEAD - SOLAIS# WW HEAD: LCM/2/WW/930/2000/*/GPc</t>
  </si>
  <si>
    <t>LIGHTING CONTROLS</t>
  </si>
  <si>
    <t>0.5A CURRENT LIMITER</t>
  </si>
  <si>
    <t>1A CURRENT LIMITER</t>
  </si>
  <si>
    <t>ML, CEILING MOUNTED DUAL TECHNOLOGY MOTION SENSOR, LEGRAND#LMDC-100</t>
  </si>
  <si>
    <t>SD, SIGLE POLE DIMMER SWITCH, - LEGNARD #LDM-101-W</t>
  </si>
  <si>
    <t>SM, DUAL TECHNOLOGY VACCANCT SENSOR SWITCH - LEGRAND #DSW-301</t>
  </si>
  <si>
    <t>LOW VOLTAGE</t>
  </si>
  <si>
    <t>CIRCUITS</t>
  </si>
  <si>
    <t>CAT 6 CABLE</t>
  </si>
  <si>
    <t>DEVICES</t>
  </si>
  <si>
    <t>BACK BOXES</t>
  </si>
  <si>
    <t>SC, SECURITY CAMERA</t>
  </si>
  <si>
    <t>T/D, TELE DATA OUTLET</t>
  </si>
  <si>
    <t>8'H X 3/4" X FIRE TREATED PLYWOOD</t>
  </si>
  <si>
    <t>FIRE ALARM</t>
  </si>
  <si>
    <t>CONDUCTORS</t>
  </si>
  <si>
    <t>#14/2C MC</t>
  </si>
  <si>
    <t>FIRE ALARM PULL STATION</t>
  </si>
  <si>
    <t>FIRE ALARM AUDIO VISUAL DEVICES</t>
  </si>
  <si>
    <t>SMOKE DETECTOR CEILING MOUNTED</t>
  </si>
  <si>
    <t>FIRE ALARM AUDJUSTABLE VISUAL DEVICES ONLY 110 CD</t>
  </si>
  <si>
    <t>TOTAL LABOR HOURS</t>
  </si>
  <si>
    <t>TOTAL AMOUNT</t>
  </si>
  <si>
    <t>CONTIGENCIES (5%)</t>
  </si>
  <si>
    <t>TAX (8.5%)</t>
  </si>
  <si>
    <t>Labor Type</t>
  </si>
  <si>
    <t>Labor Rate</t>
  </si>
  <si>
    <t>Plum</t>
  </si>
  <si>
    <t>Mech</t>
  </si>
  <si>
    <t>Elec</t>
  </si>
  <si>
    <t>Each/Count</t>
  </si>
  <si>
    <t>Linear Footage</t>
  </si>
  <si>
    <t>Square Footage</t>
  </si>
  <si>
    <t>Square Yard</t>
  </si>
  <si>
    <t>SY</t>
  </si>
  <si>
    <t>Cubic Yard</t>
  </si>
  <si>
    <t>CY</t>
  </si>
  <si>
    <t>Lumpsum</t>
  </si>
  <si>
    <t>Survery</t>
  </si>
  <si>
    <t>Survey</t>
  </si>
  <si>
    <t>Stair Riser</t>
  </si>
  <si>
    <t>RISER</t>
  </si>
  <si>
    <t>Blocks Count</t>
  </si>
  <si>
    <t>BLOCKS</t>
  </si>
  <si>
    <t>Bags of Pre-Mix Mortar</t>
  </si>
  <si>
    <t>BAGS</t>
  </si>
  <si>
    <t>Linear Footage of Wall</t>
  </si>
  <si>
    <t>LF.Wall</t>
  </si>
  <si>
    <t>Pounds</t>
  </si>
  <si>
    <t>LBS</t>
  </si>
  <si>
    <t>Pieces</t>
  </si>
  <si>
    <t>PCs</t>
  </si>
  <si>
    <t>Location</t>
  </si>
  <si>
    <t>LOC</t>
  </si>
  <si>
    <t>Bundle</t>
  </si>
  <si>
    <t>Rolls</t>
  </si>
  <si>
    <t>ROLLS</t>
  </si>
  <si>
    <t>Boxes</t>
  </si>
  <si>
    <t>BOX</t>
  </si>
  <si>
    <t>Holeses</t>
  </si>
  <si>
    <t>Holes</t>
  </si>
  <si>
    <t>PC</t>
  </si>
  <si>
    <t>Tubes</t>
  </si>
  <si>
    <t>Tube</t>
  </si>
  <si>
    <t>Gallons</t>
  </si>
  <si>
    <t>GA</t>
  </si>
  <si>
    <t>Square of Roofing</t>
  </si>
  <si>
    <t>SQ</t>
  </si>
  <si>
    <t>N/A</t>
  </si>
  <si>
    <t>NOTE:</t>
  </si>
  <si>
    <t>Prevailing wages have been included in this estimate in compliance with the Davis-Bacon Act.</t>
  </si>
  <si>
    <t>Material pricing is based on current market rates sourced from reputable online platforms and suppliers.</t>
  </si>
  <si>
    <t>Please note that actual costs may vary depending on site-specific conditions, unforeseen circumstances, or changes in market conditions.</t>
  </si>
  <si>
    <t>MEP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</si>
</sst>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000000"/>
    <numFmt numFmtId="168" formatCode="0.000"/>
    <numFmt numFmtId="169" formatCode="0.0"/>
    <numFmt numFmtId="170" formatCode="_(&quot;$&quot;* #,##0.0_);_(&quot;$&quot;* \(#,##0.0\);_(&quot;$&quot;* &quot;-&quot;??_);_(@_)"/>
    <numFmt numFmtId="171" formatCode="[$-409]d/mmm/yy;@"/>
    <numFmt numFmtId="172" formatCode="0.0%"/>
    <numFmt numFmtId="173" formatCode="_-[$$-409]* #,##0_ ;_-[$$-409]* \-#,##0\ ;_-[$$-409]* &quot;-&quot;??_ ;_-@_ "/>
    <numFmt numFmtId="174" formatCode="_-* #,##0.00_-;\-* #,##0.00_-;_-* &quot;-&quot;??_-;_-@_-"/>
  </numFmts>
  <fonts count="40">
    <font>
      <sz val="11"/>
      <color theme="1"/>
      <name val="Tw Cen MT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i/>
      <sz val="11"/>
      <color theme="1"/>
      <name val="Calibri"/>
      <charset val="134"/>
    </font>
    <font>
      <b/>
      <i/>
      <sz val="12"/>
      <color theme="1"/>
      <name val="Calibri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sz val="12"/>
      <color theme="1"/>
      <name val="Calibri"/>
      <charset val="134"/>
    </font>
    <font>
      <sz val="12"/>
      <color indexed="8"/>
      <name val="Calibri"/>
      <charset val="134"/>
    </font>
    <font>
      <sz val="12"/>
      <color rgb="FF000000"/>
      <name val="Calibri"/>
      <charset val="134"/>
    </font>
    <font>
      <b/>
      <sz val="14"/>
      <color theme="0"/>
      <name val="Calibri"/>
      <charset val="134"/>
    </font>
    <font>
      <b/>
      <sz val="14"/>
      <color theme="1"/>
      <name val="Calibri"/>
      <charset val="134"/>
    </font>
    <font>
      <sz val="12"/>
      <name val="Calibri"/>
      <charset val="134"/>
    </font>
    <font>
      <b/>
      <sz val="12"/>
      <color theme="1"/>
      <name val="Calibri"/>
      <charset val="134"/>
    </font>
    <font>
      <b/>
      <sz val="14"/>
      <name val="Calibri"/>
      <charset val="134"/>
    </font>
    <font>
      <b/>
      <sz val="12"/>
      <color rgb="FF009A88"/>
      <name val="Calibri"/>
      <charset val="134"/>
    </font>
    <font>
      <sz val="12"/>
      <color rgb="FFFFFFFF"/>
      <name val="Calibri"/>
      <charset val="134"/>
    </font>
    <font>
      <b/>
      <sz val="12"/>
      <color rgb="FFFFFFFF"/>
      <name val="Calibri"/>
      <charset val="134"/>
    </font>
    <font>
      <sz val="12"/>
      <color indexed="9"/>
      <name val="Calibri"/>
      <charset val="134"/>
    </font>
    <font>
      <b/>
      <sz val="12"/>
      <color indexed="9"/>
      <name val="Calibri"/>
      <charset val="134"/>
    </font>
    <font>
      <b/>
      <sz val="12"/>
      <color indexed="8"/>
      <name val="Calibri"/>
      <charset val="134"/>
    </font>
    <font>
      <sz val="12"/>
      <color rgb="FF0C0C0C"/>
      <name val="Calibri"/>
      <charset val="134"/>
    </font>
    <font>
      <b/>
      <sz val="12"/>
      <color rgb="FFFF0000"/>
      <name val="Calibri"/>
      <charset val="134"/>
    </font>
    <font>
      <b/>
      <sz val="12"/>
      <color theme="6"/>
      <name val="Calibri"/>
      <charset val="134"/>
    </font>
    <font>
      <b/>
      <sz val="12"/>
      <name val="Calibri"/>
      <charset val="134"/>
    </font>
    <font>
      <b/>
      <sz val="12"/>
      <color rgb="FF000000"/>
      <name val="Calibri"/>
      <charset val="134"/>
    </font>
    <font>
      <b/>
      <sz val="12"/>
      <color rgb="FF0C0C0C"/>
      <name val="Calibri"/>
      <charset val="134"/>
    </font>
    <font>
      <sz val="11"/>
      <color theme="1"/>
      <name val="Times New Roman"/>
      <charset val="134"/>
    </font>
    <font>
      <sz val="16"/>
      <color rgb="FFFFFFFF"/>
      <name val="Times New Roman"/>
      <charset val="134"/>
    </font>
    <font>
      <b/>
      <sz val="12"/>
      <color rgb="FF000000"/>
      <name val="Times New Roman"/>
      <charset val="134"/>
    </font>
    <font>
      <sz val="14"/>
      <color rgb="FFFFFFFF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w Cen MT"/>
      <charset val="134"/>
      <scheme val="minor"/>
    </font>
    <font>
      <sz val="12"/>
      <name val="Arial"/>
      <charset val="134"/>
    </font>
    <font>
      <sz val="11"/>
      <color rgb="FF000000"/>
      <name val="Calibri"/>
      <charset val="134"/>
    </font>
    <font>
      <b/>
      <sz val="12"/>
      <color theme="1"/>
      <name val="Tw Cen MT"/>
      <charset val="134"/>
      <scheme val="minor"/>
    </font>
    <font>
      <sz val="12"/>
      <color rgb="FFFF0000"/>
      <name val="Calibri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496A"/>
        <bgColor indexed="64"/>
      </patternFill>
    </fill>
    <fill>
      <patternFill patternType="solid">
        <fgColor rgb="FF366092"/>
        <bgColor rgb="FF366092"/>
      </patternFill>
    </fill>
    <fill>
      <patternFill patternType="solid">
        <fgColor rgb="FF366092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B6DDE8"/>
        <bgColor rgb="FFB6DDE8"/>
      </patternFill>
    </fill>
    <fill>
      <patternFill patternType="solid">
        <fgColor rgb="FF92CDDC"/>
        <bgColor rgb="FF92CDD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44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17" borderId="42" applyNumberFormat="0" applyFont="0" applyAlignment="0" applyProtection="0"/>
    <xf numFmtId="44" fontId="3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5" fillId="0" borderId="0"/>
    <xf numFmtId="0" fontId="36" fillId="0" borderId="0"/>
    <xf numFmtId="0" fontId="37" fillId="0" borderId="0">
      <protection locked="0"/>
    </xf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1" fontId="38" fillId="2" borderId="15">
      <alignment horizontal="center" vertical="center"/>
    </xf>
  </cellStyleXfs>
  <cellXfs count="225">
    <xf numFmtId="0" fontId="0" fillId="0" borderId="0" xfId="0"/>
    <xf numFmtId="0" fontId="1" fillId="2" borderId="0" xfId="7" applyFont="1" applyFill="1"/>
    <xf numFmtId="0" fontId="2" fillId="2" borderId="0" xfId="7" applyFont="1" applyFill="1"/>
    <xf numFmtId="0" fontId="3" fillId="2" borderId="0" xfId="7" applyFont="1" applyFill="1"/>
    <xf numFmtId="0" fontId="4" fillId="3" borderId="1" xfId="7" applyFont="1" applyFill="1" applyBorder="1" applyAlignment="1">
      <alignment horizontal="center"/>
    </xf>
    <xf numFmtId="0" fontId="4" fillId="3" borderId="2" xfId="7" applyFont="1" applyFill="1" applyBorder="1" applyAlignment="1">
      <alignment horizontal="center"/>
    </xf>
    <xf numFmtId="0" fontId="3" fillId="4" borderId="3" xfId="7" applyFont="1" applyFill="1" applyBorder="1" applyAlignment="1">
      <alignment horizontal="right"/>
    </xf>
    <xf numFmtId="0" fontId="4" fillId="4" borderId="4" xfId="7" applyFont="1" applyFill="1" applyBorder="1"/>
    <xf numFmtId="44" fontId="4" fillId="4" borderId="5" xfId="6" applyFont="1" applyFill="1" applyBorder="1"/>
    <xf numFmtId="0" fontId="3" fillId="4" borderId="6" xfId="7" applyFont="1" applyFill="1" applyBorder="1" applyAlignment="1">
      <alignment horizontal="right"/>
    </xf>
    <xf numFmtId="0" fontId="4" fillId="4" borderId="0" xfId="7" applyFont="1" applyFill="1"/>
    <xf numFmtId="44" fontId="4" fillId="4" borderId="7" xfId="6" applyFont="1" applyFill="1" applyBorder="1"/>
    <xf numFmtId="0" fontId="3" fillId="4" borderId="8" xfId="7" applyFont="1" applyFill="1" applyBorder="1" applyAlignment="1">
      <alignment horizontal="right"/>
    </xf>
    <xf numFmtId="0" fontId="4" fillId="4" borderId="9" xfId="7" applyFont="1" applyFill="1" applyBorder="1"/>
    <xf numFmtId="166" fontId="4" fillId="4" borderId="10" xfId="6" applyNumberFormat="1" applyFont="1" applyFill="1" applyBorder="1"/>
    <xf numFmtId="0" fontId="4" fillId="5" borderId="3" xfId="7" applyFont="1" applyFill="1" applyBorder="1" applyAlignment="1">
      <alignment horizontal="right"/>
    </xf>
    <xf numFmtId="0" fontId="4" fillId="5" borderId="4" xfId="7" applyFont="1" applyFill="1" applyBorder="1"/>
    <xf numFmtId="9" fontId="4" fillId="5" borderId="5" xfId="11" applyFont="1" applyFill="1" applyBorder="1"/>
    <xf numFmtId="0" fontId="4" fillId="5" borderId="6" xfId="7" applyFont="1" applyFill="1" applyBorder="1"/>
    <xf numFmtId="0" fontId="4" fillId="5" borderId="0" xfId="7" applyFont="1" applyFill="1"/>
    <xf numFmtId="9" fontId="4" fillId="5" borderId="7" xfId="11" applyFont="1" applyFill="1" applyBorder="1"/>
    <xf numFmtId="0" fontId="4" fillId="5" borderId="8" xfId="7" applyFont="1" applyFill="1" applyBorder="1"/>
    <xf numFmtId="0" fontId="4" fillId="5" borderId="9" xfId="7" applyFont="1" applyFill="1" applyBorder="1"/>
    <xf numFmtId="9" fontId="4" fillId="5" borderId="10" xfId="11" applyFont="1" applyFill="1" applyBorder="1"/>
    <xf numFmtId="0" fontId="5" fillId="2" borderId="0" xfId="7" applyFont="1" applyFill="1"/>
    <xf numFmtId="0" fontId="6" fillId="2" borderId="0" xfId="7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3" fontId="15" fillId="2" borderId="0" xfId="0" applyNumberFormat="1" applyFont="1" applyFill="1" applyAlignment="1">
      <alignment horizontal="left" vertical="center" wrapText="1"/>
    </xf>
    <xf numFmtId="167" fontId="16" fillId="8" borderId="12" xfId="0" applyNumberFormat="1" applyFont="1" applyFill="1" applyBorder="1" applyAlignment="1">
      <alignment horizontal="center" vertical="center" wrapText="1"/>
    </xf>
    <xf numFmtId="167" fontId="16" fillId="8" borderId="13" xfId="0" applyNumberFormat="1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167" fontId="18" fillId="9" borderId="14" xfId="0" applyNumberFormat="1" applyFont="1" applyFill="1" applyBorder="1" applyAlignment="1">
      <alignment horizontal="center" vertical="center" wrapText="1"/>
    </xf>
    <xf numFmtId="167" fontId="18" fillId="9" borderId="15" xfId="0" applyNumberFormat="1" applyFont="1" applyFill="1" applyBorder="1" applyAlignment="1">
      <alignment horizontal="center" vertical="center" wrapText="1"/>
    </xf>
    <xf numFmtId="167" fontId="16" fillId="8" borderId="15" xfId="0" applyNumberFormat="1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left" vertical="center" wrapText="1"/>
    </xf>
    <xf numFmtId="1" fontId="12" fillId="2" borderId="12" xfId="3" applyNumberFormat="1" applyFont="1" applyFill="1" applyBorder="1" applyAlignment="1">
      <alignment horizontal="center" vertical="center" wrapText="1"/>
    </xf>
    <xf numFmtId="1" fontId="12" fillId="2" borderId="16" xfId="3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12" fillId="2" borderId="14" xfId="3" applyNumberFormat="1" applyFont="1" applyFill="1" applyBorder="1" applyAlignment="1">
      <alignment horizontal="center" vertical="center" wrapText="1"/>
    </xf>
    <xf numFmtId="1" fontId="12" fillId="2" borderId="17" xfId="3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9" fontId="7" fillId="0" borderId="18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horizontal="right"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20" fillId="10" borderId="15" xfId="0" applyFont="1" applyFill="1" applyBorder="1" applyAlignment="1">
      <alignment horizontal="center" wrapText="1"/>
    </xf>
    <xf numFmtId="9" fontId="21" fillId="0" borderId="15" xfId="0" applyNumberFormat="1" applyFont="1" applyBorder="1" applyAlignment="1">
      <alignment horizontal="center" vertical="center" wrapText="1"/>
    </xf>
    <xf numFmtId="1" fontId="21" fillId="0" borderId="15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168" fontId="9" fillId="0" borderId="15" xfId="0" applyNumberFormat="1" applyFont="1" applyBorder="1" applyAlignment="1">
      <alignment horizontal="center" vertical="center" wrapText="1"/>
    </xf>
    <xf numFmtId="169" fontId="9" fillId="0" borderId="15" xfId="0" applyNumberFormat="1" applyFont="1" applyBorder="1" applyAlignment="1">
      <alignment horizontal="center" vertical="center" wrapText="1"/>
    </xf>
    <xf numFmtId="44" fontId="7" fillId="0" borderId="15" xfId="1" applyFont="1" applyBorder="1" applyAlignment="1" applyProtection="1">
      <alignment horizontal="center" vertical="center" wrapText="1"/>
    </xf>
    <xf numFmtId="170" fontId="7" fillId="0" borderId="15" xfId="0" applyNumberFormat="1" applyFont="1" applyBorder="1" applyAlignment="1">
      <alignment horizontal="left" vertical="center" wrapText="1"/>
    </xf>
    <xf numFmtId="168" fontId="9" fillId="0" borderId="18" xfId="0" applyNumberFormat="1" applyFont="1" applyBorder="1" applyAlignment="1">
      <alignment horizontal="center" vertical="center" wrapText="1"/>
    </xf>
    <xf numFmtId="169" fontId="9" fillId="0" borderId="18" xfId="0" applyNumberFormat="1" applyFont="1" applyBorder="1" applyAlignment="1">
      <alignment horizontal="center" vertical="center" wrapText="1"/>
    </xf>
    <xf numFmtId="44" fontId="7" fillId="0" borderId="18" xfId="1" applyFont="1" applyBorder="1" applyAlignment="1" applyProtection="1">
      <alignment horizontal="center" vertical="center" wrapText="1"/>
    </xf>
    <xf numFmtId="170" fontId="7" fillId="0" borderId="18" xfId="0" applyNumberFormat="1" applyFont="1" applyBorder="1" applyAlignment="1">
      <alignment horizontal="left" vertical="center" wrapText="1"/>
    </xf>
    <xf numFmtId="44" fontId="13" fillId="0" borderId="22" xfId="1" applyFont="1" applyFill="1" applyBorder="1" applyAlignment="1">
      <alignment horizontal="right" vertical="center" wrapText="1"/>
    </xf>
    <xf numFmtId="171" fontId="14" fillId="2" borderId="7" xfId="0" applyNumberFormat="1" applyFont="1" applyFill="1" applyBorder="1" applyAlignment="1">
      <alignment horizontal="center" vertical="center" wrapText="1"/>
    </xf>
    <xf numFmtId="167" fontId="16" fillId="8" borderId="25" xfId="0" applyNumberFormat="1" applyFont="1" applyFill="1" applyBorder="1" applyAlignment="1">
      <alignment horizontal="center" vertical="center" wrapText="1"/>
    </xf>
    <xf numFmtId="167" fontId="18" fillId="9" borderId="26" xfId="0" applyNumberFormat="1" applyFont="1" applyFill="1" applyBorder="1" applyAlignment="1">
      <alignment horizontal="center" vertical="center" wrapText="1"/>
    </xf>
    <xf numFmtId="44" fontId="7" fillId="2" borderId="0" xfId="0" applyNumberFormat="1" applyFont="1" applyFill="1" applyAlignment="1">
      <alignment vertical="center" wrapText="1"/>
    </xf>
    <xf numFmtId="166" fontId="20" fillId="11" borderId="30" xfId="0" applyNumberFormat="1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166" fontId="18" fillId="9" borderId="2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6" fontId="7" fillId="0" borderId="2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6" fontId="7" fillId="0" borderId="25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166" fontId="20" fillId="0" borderId="22" xfId="0" applyNumberFormat="1" applyFont="1" applyBorder="1" applyAlignment="1">
      <alignment horizontal="center" vertical="center" wrapText="1"/>
    </xf>
    <xf numFmtId="170" fontId="20" fillId="0" borderId="22" xfId="0" applyNumberFormat="1" applyFont="1" applyBorder="1" applyAlignment="1">
      <alignment vertical="center" wrapText="1"/>
    </xf>
    <xf numFmtId="170" fontId="8" fillId="0" borderId="22" xfId="0" applyNumberFormat="1" applyFont="1" applyBorder="1" applyAlignment="1">
      <alignment horizontal="center" vertical="center" wrapText="1"/>
    </xf>
    <xf numFmtId="166" fontId="7" fillId="0" borderId="27" xfId="0" applyNumberFormat="1" applyFont="1" applyBorder="1" applyAlignment="1">
      <alignment horizontal="center" vertical="center" wrapText="1"/>
    </xf>
    <xf numFmtId="166" fontId="12" fillId="0" borderId="31" xfId="0" applyNumberFormat="1" applyFont="1" applyBorder="1" applyAlignment="1">
      <alignment vertical="center" wrapText="1"/>
    </xf>
    <xf numFmtId="9" fontId="21" fillId="0" borderId="18" xfId="0" applyNumberFormat="1" applyFont="1" applyBorder="1" applyAlignment="1">
      <alignment horizontal="center" vertical="center" wrapText="1"/>
    </xf>
    <xf numFmtId="1" fontId="21" fillId="0" borderId="18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70" fontId="8" fillId="0" borderId="30" xfId="0" applyNumberFormat="1" applyFont="1" applyBorder="1" applyAlignment="1">
      <alignment horizontal="center" vertical="center" wrapText="1"/>
    </xf>
    <xf numFmtId="170" fontId="7" fillId="0" borderId="20" xfId="0" applyNumberFormat="1" applyFont="1" applyBorder="1" applyAlignment="1">
      <alignment horizontal="left" vertical="center" wrapText="1"/>
    </xf>
    <xf numFmtId="166" fontId="20" fillId="11" borderId="33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25" fillId="13" borderId="14" xfId="0" applyFont="1" applyFill="1" applyBorder="1" applyAlignment="1">
      <alignment horizontal="left" vertical="center" wrapText="1"/>
    </xf>
    <xf numFmtId="0" fontId="9" fillId="13" borderId="15" xfId="0" applyFont="1" applyFill="1" applyBorder="1" applyAlignment="1">
      <alignment horizontal="center" vertical="center" wrapText="1"/>
    </xf>
    <xf numFmtId="0" fontId="25" fillId="13" borderId="15" xfId="0" applyFont="1" applyFill="1" applyBorder="1" applyAlignment="1">
      <alignment horizontal="center" vertical="center" wrapText="1"/>
    </xf>
    <xf numFmtId="0" fontId="25" fillId="13" borderId="15" xfId="0" applyFont="1" applyFill="1" applyBorder="1" applyAlignment="1">
      <alignment horizontal="left" vertical="center" wrapText="1"/>
    </xf>
    <xf numFmtId="0" fontId="26" fillId="13" borderId="15" xfId="0" applyFont="1" applyFill="1" applyBorder="1" applyAlignment="1">
      <alignment horizontal="center" vertical="center" wrapText="1"/>
    </xf>
    <xf numFmtId="1" fontId="26" fillId="13" borderId="15" xfId="0" applyNumberFormat="1" applyFont="1" applyFill="1" applyBorder="1" applyAlignment="1">
      <alignment horizontal="center" vertical="center" wrapText="1"/>
    </xf>
    <xf numFmtId="0" fontId="25" fillId="13" borderId="15" xfId="0" applyFont="1" applyFill="1" applyBorder="1" applyAlignment="1">
      <alignment horizontal="center" wrapText="1"/>
    </xf>
    <xf numFmtId="0" fontId="25" fillId="13" borderId="15" xfId="0" applyFont="1" applyFill="1" applyBorder="1" applyAlignment="1">
      <alignment horizontal="left" wrapText="1"/>
    </xf>
    <xf numFmtId="1" fontId="25" fillId="13" borderId="15" xfId="0" applyNumberFormat="1" applyFont="1" applyFill="1" applyBorder="1" applyAlignment="1">
      <alignment horizontal="center" vertical="center" wrapText="1"/>
    </xf>
    <xf numFmtId="0" fontId="25" fillId="14" borderId="14" xfId="0" applyFont="1" applyFill="1" applyBorder="1" applyAlignment="1">
      <alignment horizontal="left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25" fillId="14" borderId="15" xfId="0" applyFont="1" applyFill="1" applyBorder="1" applyAlignment="1">
      <alignment horizontal="center" wrapText="1"/>
    </xf>
    <xf numFmtId="0" fontId="25" fillId="14" borderId="15" xfId="0" applyFont="1" applyFill="1" applyBorder="1" applyAlignment="1">
      <alignment horizontal="left" wrapText="1"/>
    </xf>
    <xf numFmtId="1" fontId="25" fillId="14" borderId="15" xfId="0" applyNumberFormat="1" applyFont="1" applyFill="1" applyBorder="1" applyAlignment="1">
      <alignment horizontal="center" vertical="center" wrapText="1"/>
    </xf>
    <xf numFmtId="0" fontId="25" fillId="14" borderId="15" xfId="0" applyFont="1" applyFill="1" applyBorder="1" applyAlignment="1">
      <alignment horizontal="center" vertical="center" wrapText="1"/>
    </xf>
    <xf numFmtId="0" fontId="25" fillId="15" borderId="14" xfId="0" applyFont="1" applyFill="1" applyBorder="1" applyAlignment="1">
      <alignment horizontal="left" vertical="center" wrapText="1"/>
    </xf>
    <xf numFmtId="0" fontId="9" fillId="15" borderId="15" xfId="0" applyFont="1" applyFill="1" applyBorder="1" applyAlignment="1">
      <alignment horizontal="center" vertical="center" wrapText="1"/>
    </xf>
    <xf numFmtId="0" fontId="25" fillId="15" borderId="15" xfId="0" applyFont="1" applyFill="1" applyBorder="1" applyAlignment="1">
      <alignment horizontal="center" wrapText="1"/>
    </xf>
    <xf numFmtId="0" fontId="25" fillId="15" borderId="15" xfId="0" applyFont="1" applyFill="1" applyBorder="1" applyAlignment="1">
      <alignment horizontal="left" wrapText="1"/>
    </xf>
    <xf numFmtId="1" fontId="25" fillId="15" borderId="15" xfId="0" applyNumberFormat="1" applyFont="1" applyFill="1" applyBorder="1" applyAlignment="1">
      <alignment horizontal="center" vertical="center" wrapText="1"/>
    </xf>
    <xf numFmtId="0" fontId="25" fillId="15" borderId="15" xfId="0" applyFont="1" applyFill="1" applyBorder="1" applyAlignment="1">
      <alignment horizontal="center" vertical="center" wrapText="1"/>
    </xf>
    <xf numFmtId="0" fontId="25" fillId="15" borderId="34" xfId="0" applyFont="1" applyFill="1" applyBorder="1" applyAlignment="1">
      <alignment horizontal="left" vertical="center" wrapText="1"/>
    </xf>
    <xf numFmtId="0" fontId="9" fillId="15" borderId="35" xfId="0" applyFont="1" applyFill="1" applyBorder="1" applyAlignment="1">
      <alignment horizontal="center" vertical="center" wrapText="1"/>
    </xf>
    <xf numFmtId="167" fontId="25" fillId="15" borderId="35" xfId="0" applyNumberFormat="1" applyFont="1" applyFill="1" applyBorder="1" applyAlignment="1">
      <alignment horizontal="center" vertical="center" wrapText="1"/>
    </xf>
    <xf numFmtId="0" fontId="25" fillId="15" borderId="35" xfId="0" applyFont="1" applyFill="1" applyBorder="1" applyAlignment="1">
      <alignment horizontal="left" vertical="center" wrapText="1"/>
    </xf>
    <xf numFmtId="0" fontId="26" fillId="15" borderId="35" xfId="0" applyFont="1" applyFill="1" applyBorder="1" applyAlignment="1">
      <alignment horizontal="center" vertical="center" wrapText="1"/>
    </xf>
    <xf numFmtId="1" fontId="26" fillId="15" borderId="35" xfId="0" applyNumberFormat="1" applyFont="1" applyFill="1" applyBorder="1" applyAlignment="1">
      <alignment horizontal="center" vertical="center" wrapText="1"/>
    </xf>
    <xf numFmtId="168" fontId="9" fillId="16" borderId="15" xfId="0" applyNumberFormat="1" applyFont="1" applyFill="1" applyBorder="1" applyAlignment="1">
      <alignment horizontal="center" vertical="center" wrapText="1"/>
    </xf>
    <xf numFmtId="169" fontId="9" fillId="16" borderId="15" xfId="0" applyNumberFormat="1" applyFont="1" applyFill="1" applyBorder="1" applyAlignment="1">
      <alignment horizontal="center" vertical="center" wrapText="1"/>
    </xf>
    <xf numFmtId="44" fontId="7" fillId="16" borderId="15" xfId="1" applyFont="1" applyFill="1" applyBorder="1" applyAlignment="1" applyProtection="1">
      <alignment horizontal="center" vertical="center" wrapText="1"/>
    </xf>
    <xf numFmtId="170" fontId="7" fillId="16" borderId="15" xfId="0" applyNumberFormat="1" applyFont="1" applyFill="1" applyBorder="1" applyAlignment="1">
      <alignment horizontal="left" vertical="center" wrapText="1"/>
    </xf>
    <xf numFmtId="1" fontId="24" fillId="12" borderId="15" xfId="0" applyNumberFormat="1" applyFont="1" applyFill="1" applyBorder="1" applyAlignment="1">
      <alignment horizontal="center" vertical="center" wrapText="1"/>
    </xf>
    <xf numFmtId="166" fontId="24" fillId="4" borderId="15" xfId="0" applyNumberFormat="1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166" fontId="24" fillId="5" borderId="15" xfId="0" applyNumberFormat="1" applyFont="1" applyFill="1" applyBorder="1" applyAlignment="1">
      <alignment horizontal="center" vertical="center" wrapText="1"/>
    </xf>
    <xf numFmtId="44" fontId="26" fillId="13" borderId="15" xfId="0" applyNumberFormat="1" applyFont="1" applyFill="1" applyBorder="1" applyAlignment="1">
      <alignment horizontal="left" vertical="center" wrapText="1"/>
    </xf>
    <xf numFmtId="9" fontId="25" fillId="13" borderId="15" xfId="0" applyNumberFormat="1" applyFont="1" applyFill="1" applyBorder="1" applyAlignment="1">
      <alignment horizontal="left" vertical="center" wrapText="1"/>
    </xf>
    <xf numFmtId="9" fontId="25" fillId="14" borderId="15" xfId="0" applyNumberFormat="1" applyFont="1" applyFill="1" applyBorder="1" applyAlignment="1">
      <alignment horizontal="left" vertical="center" wrapText="1"/>
    </xf>
    <xf numFmtId="172" fontId="25" fillId="15" borderId="15" xfId="0" applyNumberFormat="1" applyFont="1" applyFill="1" applyBorder="1" applyAlignment="1">
      <alignment horizontal="left" vertical="center" wrapText="1"/>
    </xf>
    <xf numFmtId="10" fontId="25" fillId="15" borderId="15" xfId="0" applyNumberFormat="1" applyFont="1" applyFill="1" applyBorder="1" applyAlignment="1">
      <alignment horizontal="left" vertical="center" wrapText="1"/>
    </xf>
    <xf numFmtId="44" fontId="26" fillId="15" borderId="35" xfId="0" applyNumberFormat="1" applyFont="1" applyFill="1" applyBorder="1" applyAlignment="1">
      <alignment horizontal="left" vertical="center" wrapText="1"/>
    </xf>
    <xf numFmtId="166" fontId="7" fillId="16" borderId="25" xfId="0" applyNumberFormat="1" applyFont="1" applyFill="1" applyBorder="1" applyAlignment="1">
      <alignment horizontal="center" vertical="center" wrapText="1"/>
    </xf>
    <xf numFmtId="170" fontId="7" fillId="0" borderId="2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166" fontId="25" fillId="13" borderId="26" xfId="0" applyNumberFormat="1" applyFont="1" applyFill="1" applyBorder="1" applyAlignment="1">
      <alignment horizontal="left" vertical="center" wrapText="1"/>
    </xf>
    <xf numFmtId="173" fontId="9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166" fontId="25" fillId="14" borderId="26" xfId="0" applyNumberFormat="1" applyFont="1" applyFill="1" applyBorder="1" applyAlignment="1">
      <alignment horizontal="left" vertical="center" wrapText="1"/>
    </xf>
    <xf numFmtId="166" fontId="25" fillId="15" borderId="26" xfId="0" applyNumberFormat="1" applyFont="1" applyFill="1" applyBorder="1" applyAlignment="1">
      <alignment horizontal="left" vertical="center" wrapText="1"/>
    </xf>
    <xf numFmtId="166" fontId="25" fillId="15" borderId="36" xfId="0" applyNumberFormat="1" applyFont="1" applyFill="1" applyBorder="1" applyAlignment="1">
      <alignment horizontal="left" vertical="center" wrapText="1"/>
    </xf>
    <xf numFmtId="0" fontId="27" fillId="2" borderId="0" xfId="0" applyFont="1" applyFill="1"/>
    <xf numFmtId="166" fontId="27" fillId="2" borderId="0" xfId="0" applyNumberFormat="1" applyFont="1" applyFill="1"/>
    <xf numFmtId="167" fontId="30" fillId="8" borderId="15" xfId="0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2" fillId="0" borderId="40" xfId="0" applyFont="1" applyBorder="1" applyAlignment="1">
      <alignment vertical="center"/>
    </xf>
    <xf numFmtId="166" fontId="33" fillId="0" borderId="25" xfId="0" applyNumberFormat="1" applyFont="1" applyBorder="1"/>
    <xf numFmtId="0" fontId="31" fillId="0" borderId="14" xfId="0" applyFont="1" applyBorder="1" applyAlignment="1">
      <alignment horizontal="center" vertical="center"/>
    </xf>
    <xf numFmtId="0" fontId="32" fillId="0" borderId="18" xfId="0" applyFont="1" applyBorder="1" applyAlignment="1">
      <alignment vertical="center"/>
    </xf>
    <xf numFmtId="166" fontId="33" fillId="0" borderId="26" xfId="0" applyNumberFormat="1" applyFont="1" applyBorder="1"/>
    <xf numFmtId="166" fontId="34" fillId="0" borderId="33" xfId="4" applyNumberFormat="1" applyFont="1" applyFill="1" applyBorder="1" applyAlignment="1">
      <alignment vertical="center"/>
    </xf>
    <xf numFmtId="44" fontId="27" fillId="2" borderId="0" xfId="0" applyNumberFormat="1" applyFont="1" applyFill="1"/>
    <xf numFmtId="0" fontId="29" fillId="13" borderId="14" xfId="0" applyFont="1" applyFill="1" applyBorder="1" applyAlignment="1">
      <alignment horizontal="center" vertical="center"/>
    </xf>
    <xf numFmtId="9" fontId="29" fillId="13" borderId="14" xfId="2" applyFont="1" applyFill="1" applyBorder="1" applyAlignment="1">
      <alignment horizontal="center" vertical="center"/>
    </xf>
    <xf numFmtId="173" fontId="29" fillId="13" borderId="14" xfId="0" applyNumberFormat="1" applyFont="1" applyFill="1" applyBorder="1" applyAlignment="1">
      <alignment horizontal="left" vertical="center"/>
    </xf>
    <xf numFmtId="0" fontId="29" fillId="14" borderId="14" xfId="0" applyFont="1" applyFill="1" applyBorder="1" applyAlignment="1">
      <alignment horizontal="center" vertical="center"/>
    </xf>
    <xf numFmtId="172" fontId="29" fillId="14" borderId="14" xfId="2" applyNumberFormat="1" applyFont="1" applyFill="1" applyBorder="1" applyAlignment="1">
      <alignment horizontal="center" vertical="center"/>
    </xf>
    <xf numFmtId="173" fontId="29" fillId="14" borderId="14" xfId="0" applyNumberFormat="1" applyFont="1" applyFill="1" applyBorder="1" applyAlignment="1">
      <alignment horizontal="left" vertical="center"/>
    </xf>
    <xf numFmtId="0" fontId="29" fillId="15" borderId="14" xfId="0" applyFont="1" applyFill="1" applyBorder="1" applyAlignment="1">
      <alignment horizontal="center" vertical="center"/>
    </xf>
    <xf numFmtId="172" fontId="29" fillId="15" borderId="14" xfId="2" applyNumberFormat="1" applyFont="1" applyFill="1" applyBorder="1" applyAlignment="1">
      <alignment horizontal="center" vertical="center"/>
    </xf>
    <xf numFmtId="173" fontId="29" fillId="15" borderId="14" xfId="0" applyNumberFormat="1" applyFont="1" applyFill="1" applyBorder="1" applyAlignment="1">
      <alignment horizontal="left" vertical="center"/>
    </xf>
    <xf numFmtId="174" fontId="27" fillId="2" borderId="9" xfId="0" applyNumberFormat="1" applyFont="1" applyFill="1" applyBorder="1"/>
    <xf numFmtId="0" fontId="27" fillId="2" borderId="9" xfId="0" applyFont="1" applyFill="1" applyBorder="1"/>
    <xf numFmtId="0" fontId="27" fillId="2" borderId="7" xfId="0" applyFont="1" applyFill="1" applyBorder="1"/>
    <xf numFmtId="0" fontId="27" fillId="2" borderId="10" xfId="0" applyFont="1" applyFill="1" applyBorder="1"/>
    <xf numFmtId="167" fontId="28" fillId="8" borderId="32" xfId="0" applyNumberFormat="1" applyFont="1" applyFill="1" applyBorder="1" applyAlignment="1">
      <alignment horizontal="center" vertical="center" wrapText="1"/>
    </xf>
    <xf numFmtId="167" fontId="28" fillId="8" borderId="24" xfId="0" applyNumberFormat="1" applyFont="1" applyFill="1" applyBorder="1" applyAlignment="1">
      <alignment horizontal="center" vertical="center" wrapText="1"/>
    </xf>
    <xf numFmtId="167" fontId="28" fillId="8" borderId="16" xfId="0" applyNumberFormat="1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/>
    </xf>
    <xf numFmtId="49" fontId="31" fillId="0" borderId="33" xfId="0" applyNumberFormat="1" applyFont="1" applyBorder="1" applyAlignment="1">
      <alignment horizontal="center" vertical="center"/>
    </xf>
    <xf numFmtId="0" fontId="29" fillId="13" borderId="37" xfId="0" applyFont="1" applyFill="1" applyBorder="1" applyAlignment="1">
      <alignment horizontal="center" vertical="center"/>
    </xf>
    <xf numFmtId="0" fontId="29" fillId="13" borderId="38" xfId="0" applyFont="1" applyFill="1" applyBorder="1" applyAlignment="1">
      <alignment horizontal="center" vertical="center"/>
    </xf>
    <xf numFmtId="0" fontId="29" fillId="13" borderId="41" xfId="0" applyFont="1" applyFill="1" applyBorder="1" applyAlignment="1">
      <alignment horizontal="center" vertical="center"/>
    </xf>
    <xf numFmtId="0" fontId="29" fillId="13" borderId="39" xfId="0" applyFont="1" applyFill="1" applyBorder="1" applyAlignment="1">
      <alignment horizontal="center" vertical="center"/>
    </xf>
    <xf numFmtId="0" fontId="29" fillId="13" borderId="24" xfId="0" applyFont="1" applyFill="1" applyBorder="1" applyAlignment="1">
      <alignment horizontal="center" vertical="center"/>
    </xf>
    <xf numFmtId="0" fontId="29" fillId="13" borderId="16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wrapText="1"/>
    </xf>
    <xf numFmtId="3" fontId="11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24" fillId="12" borderId="15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44" fontId="7" fillId="0" borderId="27" xfId="0" applyNumberFormat="1" applyFont="1" applyBorder="1" applyAlignment="1">
      <alignment horizontal="center" vertical="center" wrapText="1"/>
    </xf>
    <xf numFmtId="44" fontId="7" fillId="0" borderId="28" xfId="0" applyNumberFormat="1" applyFont="1" applyBorder="1" applyAlignment="1">
      <alignment horizontal="center" vertical="center" wrapText="1"/>
    </xf>
    <xf numFmtId="44" fontId="7" fillId="0" borderId="29" xfId="0" applyNumberFormat="1" applyFont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/>
    </xf>
    <xf numFmtId="0" fontId="4" fillId="3" borderId="5" xfId="7" applyFont="1" applyFill="1" applyBorder="1" applyAlignment="1">
      <alignment horizontal="center"/>
    </xf>
  </cellXfs>
  <cellStyles count="13">
    <cellStyle name="Currency" xfId="1" builtinId="4"/>
    <cellStyle name="Currency 2" xfId="4" xr:uid="{00000000-0005-0000-0000-000031000000}"/>
    <cellStyle name="Currency 3" xfId="5" xr:uid="{00000000-0005-0000-0000-000032000000}"/>
    <cellStyle name="Currency 4" xfId="6" xr:uid="{00000000-0005-0000-0000-000033000000}"/>
    <cellStyle name="Normal" xfId="0" builtinId="0"/>
    <cellStyle name="Normal 2" xfId="7" xr:uid="{00000000-0005-0000-0000-000034000000}"/>
    <cellStyle name="Normal 2 3" xfId="8" xr:uid="{00000000-0005-0000-0000-000035000000}"/>
    <cellStyle name="Normal 4" xfId="9" xr:uid="{00000000-0005-0000-0000-000036000000}"/>
    <cellStyle name="Note" xfId="3" builtinId="10"/>
    <cellStyle name="Percent" xfId="2" builtinId="5"/>
    <cellStyle name="Percent 2" xfId="10" xr:uid="{00000000-0005-0000-0000-000037000000}"/>
    <cellStyle name="Percent 3" xfId="11" xr:uid="{00000000-0005-0000-0000-000038000000}"/>
    <cellStyle name="Style 1" xfId="12" xr:uid="{00000000-0005-0000-0000-000039000000}"/>
  </cellStyles>
  <dxfs count="0"/>
  <tableStyles count="0" defaultTableStyle="TableStyleMedium9" defaultPivotStyle="PivotStyleLight16"/>
  <colors>
    <mruColors>
      <color rgb="FF00496A"/>
      <color rgb="FF4A4C4C"/>
      <color rgb="FF013554"/>
      <color rgb="FF001521"/>
      <color rgb="FF00A6A5"/>
      <color rgb="FF00C8C3"/>
      <color rgb="FF00A8A4"/>
      <color rgb="FF00DED9"/>
      <color rgb="FF00BCB8"/>
      <color rgb="FF00DA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DIVISION COST COMPARISON</c:v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'General Summary'!$B$5:$B$8</c:f>
              <c:strCache>
                <c:ptCount val="4"/>
                <c:pt idx="0">
                  <c:v>General Requirments</c:v>
                </c:pt>
                <c:pt idx="1">
                  <c:v>Plumbing</c:v>
                </c:pt>
                <c:pt idx="2">
                  <c:v>Mechanical</c:v>
                </c:pt>
                <c:pt idx="3">
                  <c:v>Electrical</c:v>
                </c:pt>
              </c:strCache>
            </c:strRef>
          </c:cat>
          <c:val>
            <c:numRef>
              <c:f>'General Summary'!$C$5:$C$8</c:f>
              <c:numCache>
                <c:formatCode>_("$"* #,##0_);_("$"* \(#,##0\);_("$"* "-"??_);_(@_)</c:formatCode>
                <c:ptCount val="4"/>
                <c:pt idx="0">
                  <c:v>9000</c:v>
                </c:pt>
                <c:pt idx="1">
                  <c:v>13546.177573999999</c:v>
                </c:pt>
                <c:pt idx="2">
                  <c:v>12453.046499</c:v>
                </c:pt>
                <c:pt idx="3">
                  <c:v>47875.080017820001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3-4DF2-89E4-9AF414275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525215184"/>
        <c:axId val="525188976"/>
      </c:barChart>
      <c:catAx>
        <c:axId val="5252151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188976"/>
        <c:crosses val="autoZero"/>
        <c:auto val="1"/>
        <c:lblAlgn val="ctr"/>
        <c:lblOffset val="100"/>
        <c:noMultiLvlLbl val="0"/>
      </c:catAx>
      <c:valAx>
        <c:axId val="5251889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21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cb594af-0e31-408f-9841-f6998af29eb4}"/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1543</xdr:colOff>
      <xdr:row>3</xdr:row>
      <xdr:rowOff>10886</xdr:rowOff>
    </xdr:from>
    <xdr:to>
      <xdr:col>14</xdr:col>
      <xdr:colOff>2969</xdr:colOff>
      <xdr:row>14</xdr:row>
      <xdr:rowOff>196496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1</xdr:row>
      <xdr:rowOff>0</xdr:rowOff>
    </xdr:from>
    <xdr:ext cx="184731" cy="28551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00275" y="0"/>
          <a:ext cx="184150" cy="2851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8551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43075" y="0"/>
          <a:ext cx="184150" cy="2851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tile tx="0" ty="0" sx="40000" sy="4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N25"/>
  <sheetViews>
    <sheetView view="pageBreakPreview" zoomScale="85" zoomScaleNormal="100" workbookViewId="0">
      <selection activeCell="B26" sqref="B26"/>
    </sheetView>
  </sheetViews>
  <sheetFormatPr defaultColWidth="9" defaultRowHeight="14"/>
  <cols>
    <col min="1" max="1" width="38.5" style="177" customWidth="1"/>
    <col min="2" max="2" width="63.08203125" style="177" customWidth="1"/>
    <col min="3" max="3" width="17.5" style="178" customWidth="1"/>
    <col min="4" max="16384" width="9" style="177"/>
  </cols>
  <sheetData>
    <row r="1" spans="1:14" ht="20.5">
      <c r="A1" s="201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3"/>
    </row>
    <row r="2" spans="1:14" ht="21" customHeight="1">
      <c r="A2" s="206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8"/>
    </row>
    <row r="3" spans="1:14" ht="21" customHeight="1">
      <c r="A3" s="209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1"/>
    </row>
    <row r="4" spans="1:14" ht="36">
      <c r="A4" s="179" t="s">
        <v>1</v>
      </c>
      <c r="B4" s="179" t="s">
        <v>2</v>
      </c>
      <c r="C4" s="179" t="s">
        <v>3</v>
      </c>
      <c r="N4" s="199"/>
    </row>
    <row r="5" spans="1:14" ht="15.5">
      <c r="A5" s="180">
        <v>1000</v>
      </c>
      <c r="B5" s="181" t="s">
        <v>4</v>
      </c>
      <c r="C5" s="182">
        <f>'Takeoff Breakdown'!Q15</f>
        <v>9000</v>
      </c>
      <c r="N5" s="199"/>
    </row>
    <row r="6" spans="1:14" ht="15.5">
      <c r="A6" s="183">
        <v>22000</v>
      </c>
      <c r="B6" s="184" t="s">
        <v>5</v>
      </c>
      <c r="C6" s="185">
        <f>'Takeoff Breakdown'!Q103</f>
        <v>13546.177573999999</v>
      </c>
      <c r="N6" s="199"/>
    </row>
    <row r="7" spans="1:14" ht="15.5">
      <c r="A7" s="183">
        <v>23000</v>
      </c>
      <c r="B7" s="184" t="s">
        <v>6</v>
      </c>
      <c r="C7" s="185">
        <f>'Takeoff Breakdown'!Q151</f>
        <v>12453.046499</v>
      </c>
      <c r="N7" s="199"/>
    </row>
    <row r="8" spans="1:14" ht="15.5">
      <c r="A8" s="183">
        <v>26000</v>
      </c>
      <c r="B8" s="184" t="s">
        <v>7</v>
      </c>
      <c r="C8" s="185">
        <f>'Takeoff Breakdown'!Q246</f>
        <v>47875.080017820001</v>
      </c>
      <c r="N8" s="199"/>
    </row>
    <row r="9" spans="1:14" ht="15">
      <c r="A9" s="204" t="s">
        <v>8</v>
      </c>
      <c r="B9" s="204"/>
      <c r="C9" s="186">
        <f>SUM(C5:C8)</f>
        <v>82874.304090820006</v>
      </c>
      <c r="E9" s="187"/>
      <c r="N9" s="199"/>
    </row>
    <row r="10" spans="1:14" ht="15">
      <c r="A10" s="205"/>
      <c r="B10" s="205"/>
      <c r="C10" s="205"/>
      <c r="N10" s="199"/>
    </row>
    <row r="11" spans="1:14" ht="15">
      <c r="A11" s="188" t="s">
        <v>9</v>
      </c>
      <c r="B11" s="189">
        <v>0.05</v>
      </c>
      <c r="C11" s="190">
        <f>C9*B11</f>
        <v>4143.7152045410003</v>
      </c>
      <c r="D11" s="187"/>
      <c r="E11" s="187"/>
      <c r="N11" s="199"/>
    </row>
    <row r="12" spans="1:14" ht="15">
      <c r="A12" s="188" t="s">
        <v>10</v>
      </c>
      <c r="B12" s="189">
        <v>0.15</v>
      </c>
      <c r="C12" s="190">
        <f>C9*B12</f>
        <v>12431.145613623001</v>
      </c>
      <c r="N12" s="199"/>
    </row>
    <row r="13" spans="1:14" ht="15">
      <c r="A13" s="191" t="s">
        <v>11</v>
      </c>
      <c r="B13" s="192">
        <v>7.0000000000000007E-2</v>
      </c>
      <c r="C13" s="193">
        <f>SUM('Takeoff Breakdown'!O18:O244)*B13</f>
        <v>3192.3678486573999</v>
      </c>
      <c r="N13" s="199"/>
    </row>
    <row r="14" spans="1:14" ht="15">
      <c r="A14" s="194" t="s">
        <v>12</v>
      </c>
      <c r="B14" s="195">
        <v>1.4999999999999999E-2</v>
      </c>
      <c r="C14" s="196">
        <f>C9*B14</f>
        <v>1243.1145613623</v>
      </c>
      <c r="N14" s="199"/>
    </row>
    <row r="15" spans="1:14" ht="15">
      <c r="A15" s="194" t="s">
        <v>13</v>
      </c>
      <c r="B15" s="195"/>
      <c r="C15" s="196">
        <f>SUM(C9,C11:C14)</f>
        <v>103884.647319004</v>
      </c>
      <c r="D15" s="197"/>
      <c r="E15" s="198"/>
      <c r="F15" s="198"/>
      <c r="G15" s="198"/>
      <c r="H15" s="198"/>
      <c r="I15" s="198"/>
      <c r="J15" s="198"/>
      <c r="K15" s="198"/>
      <c r="L15" s="198"/>
      <c r="M15" s="198"/>
      <c r="N15" s="200"/>
    </row>
    <row r="25" spans="3:3">
      <c r="C25" s="177"/>
    </row>
  </sheetData>
  <mergeCells count="4">
    <mergeCell ref="A1:N1"/>
    <mergeCell ref="A9:B9"/>
    <mergeCell ref="A10:C10"/>
    <mergeCell ref="A2:N3"/>
  </mergeCells>
  <pageMargins left="0.7" right="0.7" top="0.75" bottom="0.7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J254"/>
  <sheetViews>
    <sheetView showGridLines="0" tabSelected="1" topLeftCell="A2" zoomScale="70" zoomScaleNormal="70" zoomScaleSheetLayoutView="85" workbookViewId="0">
      <pane ySplit="5" topLeftCell="A7" activePane="bottomLeft" state="frozen"/>
      <selection pane="bottomLeft" activeCell="D10" sqref="D10"/>
    </sheetView>
  </sheetViews>
  <sheetFormatPr defaultColWidth="9" defaultRowHeight="15.5"/>
  <cols>
    <col min="1" max="1" width="4.08203125" style="32" customWidth="1"/>
    <col min="2" max="2" width="9.25" style="32" customWidth="1"/>
    <col min="3" max="3" width="9.5" style="32" customWidth="1"/>
    <col min="4" max="4" width="68.83203125" style="32" customWidth="1"/>
    <col min="5" max="6" width="11.5" style="33" customWidth="1"/>
    <col min="7" max="7" width="14" style="33" customWidth="1"/>
    <col min="8" max="8" width="10.5" style="32" customWidth="1"/>
    <col min="9" max="10" width="14" style="33" customWidth="1"/>
    <col min="11" max="12" width="12.5" style="32" customWidth="1"/>
    <col min="13" max="13" width="14.5" style="32" customWidth="1"/>
    <col min="14" max="14" width="19.08203125" style="32" customWidth="1"/>
    <col min="15" max="15" width="14.58203125" style="32" customWidth="1"/>
    <col min="16" max="16" width="12.5" style="32" customWidth="1"/>
    <col min="17" max="17" width="15.25" style="28" customWidth="1"/>
    <col min="18" max="18" width="10.58203125" style="32" customWidth="1"/>
    <col min="19" max="16384" width="9" style="32"/>
  </cols>
  <sheetData>
    <row r="1" spans="1:18" s="26" customFormat="1" ht="15" hidden="1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18.5">
      <c r="A2" s="212" t="s">
        <v>14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4"/>
    </row>
    <row r="3" spans="1:18" ht="17.5" customHeight="1">
      <c r="A3" s="36"/>
      <c r="B3" s="215" t="s">
        <v>15</v>
      </c>
      <c r="C3" s="215"/>
      <c r="D3" s="32" t="s">
        <v>16</v>
      </c>
      <c r="E3" s="37"/>
      <c r="F3" s="37"/>
      <c r="G3" s="38"/>
      <c r="H3" s="38"/>
      <c r="I3" s="38"/>
      <c r="J3" s="38"/>
      <c r="K3" s="38"/>
      <c r="L3" s="38"/>
      <c r="M3" s="38"/>
      <c r="N3" s="38"/>
      <c r="O3" s="80"/>
      <c r="P3" s="81"/>
      <c r="Q3" s="94"/>
    </row>
    <row r="4" spans="1:18" ht="18" customHeight="1">
      <c r="A4" s="36"/>
      <c r="B4" s="216" t="s">
        <v>17</v>
      </c>
      <c r="C4" s="216"/>
      <c r="D4" s="32" t="s">
        <v>18</v>
      </c>
      <c r="E4" s="39"/>
      <c r="F4" s="39"/>
      <c r="G4" s="39"/>
      <c r="H4" s="40"/>
      <c r="I4" s="39"/>
      <c r="J4" s="39"/>
      <c r="K4" s="38"/>
      <c r="L4" s="38"/>
      <c r="M4" s="38"/>
      <c r="N4" s="38"/>
      <c r="O4" s="80"/>
      <c r="P4" s="81"/>
      <c r="Q4" s="94"/>
    </row>
    <row r="5" spans="1:18" ht="24" customHeight="1">
      <c r="A5" s="36"/>
      <c r="B5" s="217" t="s">
        <v>19</v>
      </c>
      <c r="C5" s="217"/>
      <c r="D5" s="32" t="s">
        <v>260</v>
      </c>
      <c r="E5" s="41"/>
      <c r="F5" s="39"/>
      <c r="G5" s="39"/>
      <c r="H5" s="41"/>
      <c r="I5" s="39"/>
      <c r="J5" s="39"/>
      <c r="K5" s="82"/>
      <c r="L5" s="82"/>
      <c r="M5" s="82"/>
      <c r="N5" s="82"/>
      <c r="O5" s="83"/>
      <c r="P5" s="84"/>
      <c r="Q5" s="94"/>
    </row>
    <row r="6" spans="1:18" s="26" customFormat="1" ht="59.5" customHeight="1">
      <c r="A6" s="42" t="s">
        <v>20</v>
      </c>
      <c r="B6" s="43" t="s">
        <v>21</v>
      </c>
      <c r="C6" s="43" t="s">
        <v>22</v>
      </c>
      <c r="D6" s="44" t="s">
        <v>2</v>
      </c>
      <c r="E6" s="43" t="s">
        <v>23</v>
      </c>
      <c r="F6" s="43" t="s">
        <v>24</v>
      </c>
      <c r="G6" s="43" t="s">
        <v>25</v>
      </c>
      <c r="H6" s="43" t="s">
        <v>26</v>
      </c>
      <c r="I6" s="43" t="s">
        <v>27</v>
      </c>
      <c r="J6" s="43" t="s">
        <v>28</v>
      </c>
      <c r="K6" s="43" t="s">
        <v>29</v>
      </c>
      <c r="L6" s="43" t="s">
        <v>30</v>
      </c>
      <c r="M6" s="43" t="s">
        <v>31</v>
      </c>
      <c r="N6" s="43" t="s">
        <v>32</v>
      </c>
      <c r="O6" s="43" t="s">
        <v>33</v>
      </c>
      <c r="P6" s="43" t="s">
        <v>34</v>
      </c>
      <c r="Q6" s="95" t="s">
        <v>35</v>
      </c>
    </row>
    <row r="7" spans="1:18" s="27" customFormat="1">
      <c r="A7" s="45"/>
      <c r="B7" s="46"/>
      <c r="C7" s="47">
        <v>1</v>
      </c>
      <c r="D7" s="48" t="s">
        <v>36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96"/>
    </row>
    <row r="8" spans="1:18" s="28" customFormat="1">
      <c r="A8" s="49">
        <f>IF(F8&lt;&gt;"",1+MAX($A$2:A7),"")</f>
        <v>1</v>
      </c>
      <c r="B8" s="50"/>
      <c r="C8" s="50"/>
      <c r="D8" s="51" t="s">
        <v>37</v>
      </c>
      <c r="E8" s="52">
        <v>1</v>
      </c>
      <c r="F8" s="53">
        <v>0</v>
      </c>
      <c r="G8" s="54">
        <f t="shared" ref="G8:G14" si="0">(F8*E8)+E8</f>
        <v>1</v>
      </c>
      <c r="H8" s="52" t="s">
        <v>38</v>
      </c>
      <c r="I8" s="85">
        <v>0</v>
      </c>
      <c r="J8" s="86">
        <f t="shared" ref="J8:J14" si="1">+I8*G8</f>
        <v>0</v>
      </c>
      <c r="K8" s="87">
        <v>0</v>
      </c>
      <c r="L8" s="88">
        <f t="shared" ref="L8:L14" si="2">I8*K8</f>
        <v>0</v>
      </c>
      <c r="M8" s="88">
        <f t="shared" ref="M8:M14" si="3">K8*J8</f>
        <v>0</v>
      </c>
      <c r="N8" s="88">
        <v>0</v>
      </c>
      <c r="O8" s="88">
        <f t="shared" ref="O8:O14" si="4">N8*G8</f>
        <v>0</v>
      </c>
      <c r="P8" s="88">
        <f>(I8*K8)+N8</f>
        <v>0</v>
      </c>
      <c r="Q8" s="220">
        <v>9000</v>
      </c>
      <c r="R8" s="97"/>
    </row>
    <row r="9" spans="1:18" s="28" customFormat="1">
      <c r="A9" s="55">
        <f>IF(F9&lt;&gt;"",1+MAX($A$2:A8),"")</f>
        <v>2</v>
      </c>
      <c r="B9" s="56"/>
      <c r="C9" s="56"/>
      <c r="D9" s="57" t="s">
        <v>39</v>
      </c>
      <c r="E9" s="58">
        <v>1</v>
      </c>
      <c r="F9" s="59">
        <v>0</v>
      </c>
      <c r="G9" s="60">
        <f t="shared" si="0"/>
        <v>1</v>
      </c>
      <c r="H9" s="58" t="s">
        <v>38</v>
      </c>
      <c r="I9" s="85">
        <v>0</v>
      </c>
      <c r="J9" s="86">
        <f t="shared" si="1"/>
        <v>0</v>
      </c>
      <c r="K9" s="87">
        <v>0</v>
      </c>
      <c r="L9" s="88">
        <f t="shared" si="2"/>
        <v>0</v>
      </c>
      <c r="M9" s="88">
        <f t="shared" si="3"/>
        <v>0</v>
      </c>
      <c r="N9" s="88">
        <v>0</v>
      </c>
      <c r="O9" s="88">
        <f t="shared" si="4"/>
        <v>0</v>
      </c>
      <c r="P9" s="88">
        <f t="shared" ref="P9:P14" si="5">(I9*K9)+N9</f>
        <v>0</v>
      </c>
      <c r="Q9" s="221"/>
      <c r="R9" s="97"/>
    </row>
    <row r="10" spans="1:18" s="28" customFormat="1">
      <c r="A10" s="55">
        <f>IF(F10&lt;&gt;"",1+MAX($A$2:A9),"")</f>
        <v>3</v>
      </c>
      <c r="B10" s="56"/>
      <c r="C10" s="56"/>
      <c r="D10" s="57" t="s">
        <v>40</v>
      </c>
      <c r="E10" s="58">
        <v>1</v>
      </c>
      <c r="F10" s="59">
        <v>0</v>
      </c>
      <c r="G10" s="60">
        <f t="shared" si="0"/>
        <v>1</v>
      </c>
      <c r="H10" s="58" t="s">
        <v>38</v>
      </c>
      <c r="I10" s="85">
        <v>0</v>
      </c>
      <c r="J10" s="86">
        <f t="shared" si="1"/>
        <v>0</v>
      </c>
      <c r="K10" s="87">
        <v>0</v>
      </c>
      <c r="L10" s="88">
        <f t="shared" si="2"/>
        <v>0</v>
      </c>
      <c r="M10" s="88">
        <f t="shared" si="3"/>
        <v>0</v>
      </c>
      <c r="N10" s="88">
        <v>0</v>
      </c>
      <c r="O10" s="88">
        <f t="shared" si="4"/>
        <v>0</v>
      </c>
      <c r="P10" s="88">
        <f t="shared" si="5"/>
        <v>0</v>
      </c>
      <c r="Q10" s="221"/>
      <c r="R10" s="97"/>
    </row>
    <row r="11" spans="1:18" s="28" customFormat="1">
      <c r="A11" s="55">
        <f>IF(F11&lt;&gt;"",1+MAX($A$2:A10),"")</f>
        <v>4</v>
      </c>
      <c r="B11" s="56"/>
      <c r="C11" s="56"/>
      <c r="D11" s="57" t="s">
        <v>41</v>
      </c>
      <c r="E11" s="58">
        <v>1</v>
      </c>
      <c r="F11" s="59">
        <v>0</v>
      </c>
      <c r="G11" s="60">
        <f t="shared" si="0"/>
        <v>1</v>
      </c>
      <c r="H11" s="58" t="s">
        <v>38</v>
      </c>
      <c r="I11" s="85">
        <v>0</v>
      </c>
      <c r="J11" s="86">
        <f t="shared" si="1"/>
        <v>0</v>
      </c>
      <c r="K11" s="87">
        <v>0</v>
      </c>
      <c r="L11" s="88">
        <f t="shared" si="2"/>
        <v>0</v>
      </c>
      <c r="M11" s="88">
        <f t="shared" si="3"/>
        <v>0</v>
      </c>
      <c r="N11" s="88">
        <v>0</v>
      </c>
      <c r="O11" s="88">
        <f t="shared" si="4"/>
        <v>0</v>
      </c>
      <c r="P11" s="88">
        <f t="shared" si="5"/>
        <v>0</v>
      </c>
      <c r="Q11" s="221"/>
      <c r="R11" s="97"/>
    </row>
    <row r="12" spans="1:18" s="28" customFormat="1">
      <c r="A12" s="55">
        <f>IF(F12&lt;&gt;"",1+MAX($A$2:A11),"")</f>
        <v>5</v>
      </c>
      <c r="B12" s="56"/>
      <c r="C12" s="56"/>
      <c r="D12" s="57" t="s">
        <v>42</v>
      </c>
      <c r="E12" s="58">
        <v>1</v>
      </c>
      <c r="F12" s="59">
        <v>0</v>
      </c>
      <c r="G12" s="60">
        <f t="shared" si="0"/>
        <v>1</v>
      </c>
      <c r="H12" s="58" t="s">
        <v>38</v>
      </c>
      <c r="I12" s="85">
        <v>0</v>
      </c>
      <c r="J12" s="86">
        <f t="shared" si="1"/>
        <v>0</v>
      </c>
      <c r="K12" s="87">
        <v>0</v>
      </c>
      <c r="L12" s="88">
        <f t="shared" si="2"/>
        <v>0</v>
      </c>
      <c r="M12" s="88">
        <f t="shared" si="3"/>
        <v>0</v>
      </c>
      <c r="N12" s="88">
        <v>0</v>
      </c>
      <c r="O12" s="88">
        <f t="shared" si="4"/>
        <v>0</v>
      </c>
      <c r="P12" s="88">
        <f t="shared" si="5"/>
        <v>0</v>
      </c>
      <c r="Q12" s="221"/>
      <c r="R12" s="97"/>
    </row>
    <row r="13" spans="1:18" s="28" customFormat="1">
      <c r="A13" s="55">
        <f>IF(F13&lt;&gt;"",1+MAX($A$2:A12),"")</f>
        <v>6</v>
      </c>
      <c r="B13" s="56"/>
      <c r="C13" s="56"/>
      <c r="D13" s="57" t="s">
        <v>43</v>
      </c>
      <c r="E13" s="58">
        <v>1</v>
      </c>
      <c r="F13" s="59">
        <v>0</v>
      </c>
      <c r="G13" s="60">
        <f t="shared" si="0"/>
        <v>1</v>
      </c>
      <c r="H13" s="58" t="s">
        <v>38</v>
      </c>
      <c r="I13" s="85">
        <v>0</v>
      </c>
      <c r="J13" s="86">
        <f t="shared" si="1"/>
        <v>0</v>
      </c>
      <c r="K13" s="87">
        <v>0</v>
      </c>
      <c r="L13" s="88">
        <f t="shared" si="2"/>
        <v>0</v>
      </c>
      <c r="M13" s="88">
        <f t="shared" si="3"/>
        <v>0</v>
      </c>
      <c r="N13" s="88">
        <v>0</v>
      </c>
      <c r="O13" s="88">
        <f t="shared" si="4"/>
        <v>0</v>
      </c>
      <c r="P13" s="88">
        <f t="shared" si="5"/>
        <v>0</v>
      </c>
      <c r="Q13" s="221"/>
      <c r="R13" s="97"/>
    </row>
    <row r="14" spans="1:18" s="28" customFormat="1">
      <c r="A14" s="55">
        <f>IF(F14&lt;&gt;"",1+MAX($A$2:A13),"")</f>
        <v>7</v>
      </c>
      <c r="B14" s="56"/>
      <c r="C14" s="56"/>
      <c r="D14" s="61" t="s">
        <v>44</v>
      </c>
      <c r="E14" s="62">
        <v>1</v>
      </c>
      <c r="F14" s="63">
        <v>0</v>
      </c>
      <c r="G14" s="64">
        <f t="shared" si="0"/>
        <v>1</v>
      </c>
      <c r="H14" s="62" t="s">
        <v>38</v>
      </c>
      <c r="I14" s="89">
        <v>0</v>
      </c>
      <c r="J14" s="90">
        <f t="shared" si="1"/>
        <v>0</v>
      </c>
      <c r="K14" s="91">
        <v>0</v>
      </c>
      <c r="L14" s="92">
        <f t="shared" si="2"/>
        <v>0</v>
      </c>
      <c r="M14" s="92">
        <f t="shared" si="3"/>
        <v>0</v>
      </c>
      <c r="N14" s="92">
        <v>0</v>
      </c>
      <c r="O14" s="92">
        <f t="shared" si="4"/>
        <v>0</v>
      </c>
      <c r="P14" s="88">
        <f t="shared" si="5"/>
        <v>0</v>
      </c>
      <c r="Q14" s="222"/>
      <c r="R14" s="97"/>
    </row>
    <row r="15" spans="1:18" s="29" customFormat="1">
      <c r="A15" s="65" t="str">
        <f>IF(F15&lt;&gt;"",1+MAX($A$2:A14),"")</f>
        <v/>
      </c>
      <c r="B15" s="66"/>
      <c r="C15" s="67"/>
      <c r="D15" s="68" t="s">
        <v>45</v>
      </c>
      <c r="E15" s="69"/>
      <c r="F15" s="69"/>
      <c r="G15" s="69"/>
      <c r="H15" s="69"/>
      <c r="I15" s="69"/>
      <c r="J15" s="69"/>
      <c r="K15" s="93"/>
      <c r="L15" s="93"/>
      <c r="M15" s="93"/>
      <c r="N15" s="93"/>
      <c r="O15" s="93"/>
      <c r="P15" s="93"/>
      <c r="Q15" s="98">
        <f>SUM(Q8:Q14)</f>
        <v>9000</v>
      </c>
      <c r="R15" s="99"/>
    </row>
    <row r="16" spans="1:18" s="29" customFormat="1">
      <c r="A16" s="65" t="str">
        <f>IF(F16&lt;&gt;"",1+MAX($A$2:A15),"")</f>
        <v/>
      </c>
      <c r="B16" s="70"/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100"/>
      <c r="R16" s="99"/>
    </row>
    <row r="17" spans="1:36" s="30" customFormat="1">
      <c r="A17" s="45" t="str">
        <f>IF(F17&lt;&gt;"",1+MAX($A$2:A16),"")</f>
        <v/>
      </c>
      <c r="B17" s="46"/>
      <c r="C17" s="46">
        <v>22</v>
      </c>
      <c r="D17" s="48" t="s">
        <v>46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101"/>
      <c r="S17" s="102"/>
    </row>
    <row r="18" spans="1:36" s="30" customFormat="1">
      <c r="A18" s="72" t="str">
        <f>IF(F18&lt;&gt;"",1+MAX($A$2:A17),"")</f>
        <v/>
      </c>
      <c r="B18" s="73"/>
      <c r="C18" s="74"/>
      <c r="D18" s="75" t="s">
        <v>47</v>
      </c>
      <c r="E18" s="60"/>
      <c r="F18" s="76"/>
      <c r="G18" s="77"/>
      <c r="H18" s="58"/>
      <c r="I18" s="85"/>
      <c r="J18" s="86"/>
      <c r="K18" s="87"/>
      <c r="L18" s="88"/>
      <c r="M18" s="92"/>
      <c r="N18" s="92"/>
      <c r="O18" s="92"/>
      <c r="P18" s="92"/>
      <c r="Q18" s="103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</row>
    <row r="19" spans="1:36" s="30" customFormat="1" ht="46.5">
      <c r="A19" s="72" t="str">
        <f>IF(F19&lt;&gt;"",1+MAX($A$2:A18),"")</f>
        <v/>
      </c>
      <c r="B19" s="73"/>
      <c r="C19" s="74"/>
      <c r="D19" s="78" t="s">
        <v>48</v>
      </c>
      <c r="E19" s="60"/>
      <c r="F19" s="76"/>
      <c r="G19" s="77"/>
      <c r="H19" s="58"/>
      <c r="I19" s="85"/>
      <c r="J19" s="86"/>
      <c r="K19" s="87"/>
      <c r="L19" s="88"/>
      <c r="M19" s="92"/>
      <c r="N19" s="92"/>
      <c r="O19" s="92"/>
      <c r="P19" s="92"/>
      <c r="Q19" s="103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</row>
    <row r="20" spans="1:36" s="30" customFormat="1">
      <c r="A20" s="72">
        <f>IF(F20&lt;&gt;"",1+MAX($A$2:A19),"")</f>
        <v>8</v>
      </c>
      <c r="B20" s="73"/>
      <c r="C20" s="74"/>
      <c r="D20" s="57" t="s">
        <v>49</v>
      </c>
      <c r="E20" s="60">
        <v>35.450000000000003</v>
      </c>
      <c r="F20" s="76">
        <v>0.05</v>
      </c>
      <c r="G20" s="77">
        <f>E20*(1+F20)</f>
        <v>37.222499999999997</v>
      </c>
      <c r="H20" s="58" t="s">
        <v>50</v>
      </c>
      <c r="I20" s="85">
        <v>0.12</v>
      </c>
      <c r="J20" s="86">
        <f t="shared" ref="J20" si="6">+I20*G20</f>
        <v>4.4667000000000003</v>
      </c>
      <c r="K20" s="87">
        <f>'LABOR SHEET'!C$3</f>
        <v>48</v>
      </c>
      <c r="L20" s="88">
        <f t="shared" ref="L20" si="7">I20*K20</f>
        <v>5.76</v>
      </c>
      <c r="M20" s="88">
        <f t="shared" ref="M20" si="8">K20*J20</f>
        <v>214.4016</v>
      </c>
      <c r="N20" s="88">
        <v>4.41</v>
      </c>
      <c r="O20" s="88">
        <f t="shared" ref="O20" si="9">N20*G20</f>
        <v>164.15122500000001</v>
      </c>
      <c r="P20" s="88">
        <f t="shared" ref="P20" si="10">(I20*K20)+N20</f>
        <v>10.17</v>
      </c>
      <c r="Q20" s="105">
        <f t="shared" ref="Q20" si="11">P20*G20</f>
        <v>378.55282499999998</v>
      </c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</row>
    <row r="21" spans="1:36" s="30" customFormat="1">
      <c r="A21" s="72" t="str">
        <f>IF(F21&lt;&gt;"",1+MAX($A$2:A20),"")</f>
        <v/>
      </c>
      <c r="B21" s="73"/>
      <c r="C21" s="74"/>
      <c r="D21" s="57"/>
      <c r="E21" s="60"/>
      <c r="F21" s="76"/>
      <c r="G21" s="77"/>
      <c r="H21" s="58"/>
      <c r="I21" s="85"/>
      <c r="J21" s="86"/>
      <c r="K21" s="87"/>
      <c r="L21" s="88"/>
      <c r="M21" s="92"/>
      <c r="N21" s="92"/>
      <c r="O21" s="92"/>
      <c r="P21" s="92"/>
      <c r="Q21" s="103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</row>
    <row r="22" spans="1:36" s="30" customFormat="1">
      <c r="A22" s="72" t="str">
        <f>IF(F22&lt;&gt;"",1+MAX($A$2:A21),"")</f>
        <v/>
      </c>
      <c r="B22" s="73"/>
      <c r="C22" s="74"/>
      <c r="D22" s="79" t="s">
        <v>51</v>
      </c>
      <c r="E22" s="60"/>
      <c r="F22" s="76"/>
      <c r="G22" s="77"/>
      <c r="H22" s="58"/>
      <c r="I22" s="85"/>
      <c r="J22" s="86"/>
      <c r="K22" s="87"/>
      <c r="L22" s="88"/>
      <c r="M22" s="92"/>
      <c r="N22" s="92"/>
      <c r="O22" s="92"/>
      <c r="P22" s="92"/>
      <c r="Q22" s="103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</row>
    <row r="23" spans="1:36" s="30" customFormat="1">
      <c r="A23" s="72">
        <f>IF(F23&lt;&gt;"",1+MAX($A$2:A22),"")</f>
        <v>9</v>
      </c>
      <c r="B23" s="73"/>
      <c r="C23" s="74"/>
      <c r="D23" s="57" t="s">
        <v>52</v>
      </c>
      <c r="E23" s="60">
        <v>1</v>
      </c>
      <c r="F23" s="76">
        <v>0</v>
      </c>
      <c r="G23" s="77">
        <f t="shared" ref="G23:G25" si="12">E23*(1+F23)</f>
        <v>1</v>
      </c>
      <c r="H23" s="58" t="s">
        <v>53</v>
      </c>
      <c r="I23" s="85">
        <v>0.2</v>
      </c>
      <c r="J23" s="86">
        <f t="shared" ref="J23:J25" si="13">+I23*G23</f>
        <v>0.2</v>
      </c>
      <c r="K23" s="87">
        <f>'LABOR SHEET'!C$3</f>
        <v>48</v>
      </c>
      <c r="L23" s="88">
        <f t="shared" ref="L23:L25" si="14">I23*K23</f>
        <v>9.6</v>
      </c>
      <c r="M23" s="88">
        <f t="shared" ref="M23:M25" si="15">K23*J23</f>
        <v>9.6</v>
      </c>
      <c r="N23" s="88">
        <v>6.6</v>
      </c>
      <c r="O23" s="88">
        <f t="shared" ref="O23:O25" si="16">N23*G23</f>
        <v>6.6</v>
      </c>
      <c r="P23" s="88">
        <f t="shared" ref="P23:P25" si="17">(I23*K23)+N23</f>
        <v>16.2</v>
      </c>
      <c r="Q23" s="105">
        <f t="shared" ref="Q23:Q25" si="18">P23*G23</f>
        <v>16.2</v>
      </c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</row>
    <row r="24" spans="1:36" s="30" customFormat="1">
      <c r="A24" s="72">
        <f>IF(F24&lt;&gt;"",1+MAX($A$2:A23),"")</f>
        <v>10</v>
      </c>
      <c r="B24" s="73"/>
      <c r="C24" s="74"/>
      <c r="D24" s="57" t="s">
        <v>54</v>
      </c>
      <c r="E24" s="60">
        <v>3</v>
      </c>
      <c r="F24" s="76">
        <v>0</v>
      </c>
      <c r="G24" s="77">
        <f t="shared" si="12"/>
        <v>3</v>
      </c>
      <c r="H24" s="58" t="s">
        <v>53</v>
      </c>
      <c r="I24" s="85">
        <v>0.2</v>
      </c>
      <c r="J24" s="86">
        <f t="shared" si="13"/>
        <v>0.6</v>
      </c>
      <c r="K24" s="87">
        <f>'LABOR SHEET'!C$3</f>
        <v>48</v>
      </c>
      <c r="L24" s="88">
        <f t="shared" si="14"/>
        <v>9.6</v>
      </c>
      <c r="M24" s="88">
        <f t="shared" si="15"/>
        <v>28.8</v>
      </c>
      <c r="N24" s="88">
        <v>7.2</v>
      </c>
      <c r="O24" s="88">
        <f t="shared" si="16"/>
        <v>21.6</v>
      </c>
      <c r="P24" s="88">
        <f t="shared" si="17"/>
        <v>16.8</v>
      </c>
      <c r="Q24" s="105">
        <f t="shared" si="18"/>
        <v>50.4</v>
      </c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</row>
    <row r="25" spans="1:36" s="30" customFormat="1">
      <c r="A25" s="72">
        <f>IF(F25&lt;&gt;"",1+MAX($A$2:A24),"")</f>
        <v>11</v>
      </c>
      <c r="B25" s="73"/>
      <c r="C25" s="74"/>
      <c r="D25" s="57" t="s">
        <v>55</v>
      </c>
      <c r="E25" s="60">
        <v>1</v>
      </c>
      <c r="F25" s="76">
        <v>0</v>
      </c>
      <c r="G25" s="77">
        <f t="shared" si="12"/>
        <v>1</v>
      </c>
      <c r="H25" s="58" t="s">
        <v>53</v>
      </c>
      <c r="I25" s="85">
        <v>0.18</v>
      </c>
      <c r="J25" s="86">
        <f t="shared" si="13"/>
        <v>0.18</v>
      </c>
      <c r="K25" s="87">
        <f>'LABOR SHEET'!C$3</f>
        <v>48</v>
      </c>
      <c r="L25" s="88">
        <f t="shared" si="14"/>
        <v>8.64</v>
      </c>
      <c r="M25" s="88">
        <f t="shared" si="15"/>
        <v>8.64</v>
      </c>
      <c r="N25" s="88">
        <v>6.42</v>
      </c>
      <c r="O25" s="88">
        <f t="shared" si="16"/>
        <v>6.42</v>
      </c>
      <c r="P25" s="88">
        <f t="shared" si="17"/>
        <v>15.06</v>
      </c>
      <c r="Q25" s="105">
        <f t="shared" si="18"/>
        <v>15.06</v>
      </c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</row>
    <row r="26" spans="1:36" s="30" customFormat="1">
      <c r="A26" s="72" t="str">
        <f>IF(F26&lt;&gt;"",1+MAX($A$2:A25),"")</f>
        <v/>
      </c>
      <c r="B26" s="73"/>
      <c r="C26" s="74"/>
      <c r="D26" s="57"/>
      <c r="E26" s="60"/>
      <c r="F26" s="76"/>
      <c r="G26" s="77"/>
      <c r="H26" s="58"/>
      <c r="I26" s="85"/>
      <c r="J26" s="86"/>
      <c r="K26" s="87"/>
      <c r="L26" s="88"/>
      <c r="M26" s="92"/>
      <c r="N26" s="92"/>
      <c r="O26" s="92"/>
      <c r="P26" s="92"/>
      <c r="Q26" s="103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</row>
    <row r="27" spans="1:36" s="30" customFormat="1">
      <c r="A27" s="72" t="str">
        <f>IF(F27&lt;&gt;"",1+MAX($A$2:A26),"")</f>
        <v/>
      </c>
      <c r="B27" s="73"/>
      <c r="C27" s="74"/>
      <c r="D27" s="75" t="s">
        <v>56</v>
      </c>
      <c r="E27" s="60"/>
      <c r="F27" s="76"/>
      <c r="G27" s="77"/>
      <c r="H27" s="58"/>
      <c r="I27" s="85"/>
      <c r="J27" s="86"/>
      <c r="K27" s="87"/>
      <c r="L27" s="88"/>
      <c r="M27" s="92"/>
      <c r="N27" s="92"/>
      <c r="O27" s="92"/>
      <c r="P27" s="92"/>
      <c r="Q27" s="103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</row>
    <row r="28" spans="1:36" s="30" customFormat="1" ht="46.5">
      <c r="A28" s="72" t="str">
        <f>IF(F28&lt;&gt;"",1+MAX($A$2:A27),"")</f>
        <v/>
      </c>
      <c r="B28" s="73"/>
      <c r="C28" s="74"/>
      <c r="D28" s="78" t="s">
        <v>48</v>
      </c>
      <c r="E28" s="60"/>
      <c r="F28" s="76"/>
      <c r="G28" s="77"/>
      <c r="H28" s="58"/>
      <c r="I28" s="85"/>
      <c r="J28" s="86"/>
      <c r="K28" s="87"/>
      <c r="L28" s="88"/>
      <c r="M28" s="92"/>
      <c r="N28" s="92"/>
      <c r="O28" s="92"/>
      <c r="P28" s="92"/>
      <c r="Q28" s="103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</row>
    <row r="29" spans="1:36" s="30" customFormat="1">
      <c r="A29" s="72">
        <f>IF(F29&lt;&gt;"",1+MAX($A$2:A28),"")</f>
        <v>12</v>
      </c>
      <c r="B29" s="73"/>
      <c r="C29" s="74"/>
      <c r="D29" s="57" t="s">
        <v>57</v>
      </c>
      <c r="E29" s="60">
        <v>21.56</v>
      </c>
      <c r="F29" s="76">
        <v>0.05</v>
      </c>
      <c r="G29" s="77">
        <f>E29*(1+F29)</f>
        <v>22.638000000000002</v>
      </c>
      <c r="H29" s="58" t="s">
        <v>50</v>
      </c>
      <c r="I29" s="85">
        <v>0.17</v>
      </c>
      <c r="J29" s="86">
        <f t="shared" ref="J29:J30" si="19">+I29*G29</f>
        <v>3.8484600000000002</v>
      </c>
      <c r="K29" s="87">
        <f>'LABOR SHEET'!C$3</f>
        <v>48</v>
      </c>
      <c r="L29" s="88">
        <f t="shared" ref="L29:L30" si="20">I29*K29</f>
        <v>8.16</v>
      </c>
      <c r="M29" s="88">
        <f t="shared" ref="M29:M30" si="21">K29*J29</f>
        <v>184.72608</v>
      </c>
      <c r="N29" s="88">
        <v>5</v>
      </c>
      <c r="O29" s="88">
        <f t="shared" ref="O29:O30" si="22">N29*G29</f>
        <v>113.19</v>
      </c>
      <c r="P29" s="88">
        <f t="shared" ref="P29:P30" si="23">(I29*K29)+N29</f>
        <v>13.16</v>
      </c>
      <c r="Q29" s="105">
        <f t="shared" ref="Q29:Q30" si="24">P29*G29</f>
        <v>297.91608000000002</v>
      </c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1:36" s="30" customFormat="1">
      <c r="A30" s="72">
        <f>IF(F30&lt;&gt;"",1+MAX($A$2:A29),"")</f>
        <v>13</v>
      </c>
      <c r="B30" s="73"/>
      <c r="C30" s="74"/>
      <c r="D30" s="57" t="s">
        <v>58</v>
      </c>
      <c r="E30" s="60">
        <v>4.67</v>
      </c>
      <c r="F30" s="76">
        <v>0.05</v>
      </c>
      <c r="G30" s="77">
        <f>E30*(1+F30)</f>
        <v>4.9035000000000002</v>
      </c>
      <c r="H30" s="58" t="s">
        <v>50</v>
      </c>
      <c r="I30" s="85">
        <v>0.23</v>
      </c>
      <c r="J30" s="86">
        <f t="shared" si="19"/>
        <v>1.1278049999999999</v>
      </c>
      <c r="K30" s="87">
        <f>'LABOR SHEET'!C$3</f>
        <v>48</v>
      </c>
      <c r="L30" s="88">
        <f t="shared" si="20"/>
        <v>11.04</v>
      </c>
      <c r="M30" s="88">
        <f t="shared" si="21"/>
        <v>54.134639999999997</v>
      </c>
      <c r="N30" s="88">
        <v>14.45</v>
      </c>
      <c r="O30" s="88">
        <f t="shared" si="22"/>
        <v>70.855575000000002</v>
      </c>
      <c r="P30" s="88">
        <f t="shared" si="23"/>
        <v>25.49</v>
      </c>
      <c r="Q30" s="105">
        <f t="shared" si="24"/>
        <v>124.99021500000001</v>
      </c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</row>
    <row r="31" spans="1:36" s="30" customFormat="1">
      <c r="A31" s="72" t="str">
        <f>IF(F31&lt;&gt;"",1+MAX($A$2:A30),"")</f>
        <v/>
      </c>
      <c r="B31" s="73"/>
      <c r="C31" s="74"/>
      <c r="D31" s="57"/>
      <c r="E31" s="60"/>
      <c r="F31" s="76"/>
      <c r="G31" s="77"/>
      <c r="H31" s="58"/>
      <c r="I31" s="85"/>
      <c r="J31" s="86"/>
      <c r="K31" s="87"/>
      <c r="L31" s="88"/>
      <c r="M31" s="92"/>
      <c r="N31" s="92"/>
      <c r="O31" s="92"/>
      <c r="P31" s="92"/>
      <c r="Q31" s="103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</row>
    <row r="32" spans="1:36" s="30" customFormat="1">
      <c r="A32" s="72" t="str">
        <f>IF(F32&lt;&gt;"",1+MAX($A$2:A31),"")</f>
        <v/>
      </c>
      <c r="B32" s="73"/>
      <c r="C32" s="74"/>
      <c r="D32" s="79" t="s">
        <v>51</v>
      </c>
      <c r="E32" s="60"/>
      <c r="F32" s="76"/>
      <c r="G32" s="77"/>
      <c r="H32" s="58"/>
      <c r="I32" s="85"/>
      <c r="J32" s="86"/>
      <c r="K32" s="87"/>
      <c r="L32" s="88"/>
      <c r="M32" s="92"/>
      <c r="N32" s="92"/>
      <c r="O32" s="92"/>
      <c r="P32" s="92"/>
      <c r="Q32" s="103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</row>
    <row r="33" spans="1:36" s="30" customFormat="1">
      <c r="A33" s="72">
        <f>IF(F33&lt;&gt;"",1+MAX($A$2:A32),"")</f>
        <v>14</v>
      </c>
      <c r="B33" s="73"/>
      <c r="C33" s="74"/>
      <c r="D33" s="57" t="s">
        <v>59</v>
      </c>
      <c r="E33" s="60">
        <v>6</v>
      </c>
      <c r="F33" s="76">
        <v>0</v>
      </c>
      <c r="G33" s="77">
        <f t="shared" ref="G33:G36" si="25">E33*(1+F33)</f>
        <v>6</v>
      </c>
      <c r="H33" s="58" t="s">
        <v>53</v>
      </c>
      <c r="I33" s="85">
        <v>0.2</v>
      </c>
      <c r="J33" s="86">
        <f t="shared" ref="J33:J36" si="26">+I33*G33</f>
        <v>1.2</v>
      </c>
      <c r="K33" s="87">
        <f>'LABOR SHEET'!C$3</f>
        <v>48</v>
      </c>
      <c r="L33" s="88">
        <f t="shared" ref="L33:L36" si="27">I33*K33</f>
        <v>9.6</v>
      </c>
      <c r="M33" s="88">
        <f t="shared" ref="M33:M36" si="28">K33*J33</f>
        <v>57.6</v>
      </c>
      <c r="N33" s="88">
        <v>8.19</v>
      </c>
      <c r="O33" s="88">
        <f t="shared" ref="O33:O36" si="29">N33*G33</f>
        <v>49.14</v>
      </c>
      <c r="P33" s="88">
        <f t="shared" ref="P33:P36" si="30">(I33*K33)+N33</f>
        <v>17.79</v>
      </c>
      <c r="Q33" s="105">
        <f t="shared" ref="Q33:Q36" si="31">P33*G33</f>
        <v>106.74</v>
      </c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</row>
    <row r="34" spans="1:36" s="30" customFormat="1">
      <c r="A34" s="72">
        <f>IF(F34&lt;&gt;"",1+MAX($A$2:A33),"")</f>
        <v>15</v>
      </c>
      <c r="B34" s="73"/>
      <c r="C34" s="74"/>
      <c r="D34" s="57" t="s">
        <v>60</v>
      </c>
      <c r="E34" s="60">
        <v>1</v>
      </c>
      <c r="F34" s="76">
        <v>0</v>
      </c>
      <c r="G34" s="77">
        <f t="shared" si="25"/>
        <v>1</v>
      </c>
      <c r="H34" s="58" t="s">
        <v>53</v>
      </c>
      <c r="I34" s="85">
        <v>0.3</v>
      </c>
      <c r="J34" s="86">
        <f t="shared" si="26"/>
        <v>0.3</v>
      </c>
      <c r="K34" s="87">
        <f>'LABOR SHEET'!C$3</f>
        <v>48</v>
      </c>
      <c r="L34" s="88">
        <f t="shared" si="27"/>
        <v>14.4</v>
      </c>
      <c r="M34" s="88">
        <f t="shared" si="28"/>
        <v>14.4</v>
      </c>
      <c r="N34" s="88">
        <v>12.2</v>
      </c>
      <c r="O34" s="88">
        <f t="shared" si="29"/>
        <v>12.2</v>
      </c>
      <c r="P34" s="88">
        <f t="shared" si="30"/>
        <v>26.6</v>
      </c>
      <c r="Q34" s="105">
        <f t="shared" si="31"/>
        <v>26.6</v>
      </c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</row>
    <row r="35" spans="1:36" s="30" customFormat="1">
      <c r="A35" s="72">
        <f>IF(F35&lt;&gt;"",1+MAX($A$2:A34),"")</f>
        <v>16</v>
      </c>
      <c r="B35" s="73"/>
      <c r="C35" s="74"/>
      <c r="D35" s="57" t="s">
        <v>61</v>
      </c>
      <c r="E35" s="60">
        <v>2</v>
      </c>
      <c r="F35" s="76">
        <v>0</v>
      </c>
      <c r="G35" s="77">
        <f t="shared" si="25"/>
        <v>2</v>
      </c>
      <c r="H35" s="58" t="s">
        <v>53</v>
      </c>
      <c r="I35" s="85">
        <v>0.22</v>
      </c>
      <c r="J35" s="86">
        <f t="shared" si="26"/>
        <v>0.44</v>
      </c>
      <c r="K35" s="87">
        <f>'LABOR SHEET'!C$3</f>
        <v>48</v>
      </c>
      <c r="L35" s="88">
        <f t="shared" si="27"/>
        <v>10.56</v>
      </c>
      <c r="M35" s="88">
        <f t="shared" si="28"/>
        <v>21.12</v>
      </c>
      <c r="N35" s="88">
        <v>8.67</v>
      </c>
      <c r="O35" s="88">
        <f t="shared" si="29"/>
        <v>17.34</v>
      </c>
      <c r="P35" s="88">
        <f t="shared" si="30"/>
        <v>19.23</v>
      </c>
      <c r="Q35" s="105">
        <f t="shared" si="31"/>
        <v>38.46</v>
      </c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</row>
    <row r="36" spans="1:36" s="30" customFormat="1">
      <c r="A36" s="72">
        <f>IF(F36&lt;&gt;"",1+MAX($A$2:A35),"")</f>
        <v>17</v>
      </c>
      <c r="B36" s="73"/>
      <c r="C36" s="74"/>
      <c r="D36" s="57" t="s">
        <v>62</v>
      </c>
      <c r="E36" s="60">
        <v>1</v>
      </c>
      <c r="F36" s="76">
        <v>0</v>
      </c>
      <c r="G36" s="77">
        <f t="shared" si="25"/>
        <v>1</v>
      </c>
      <c r="H36" s="58" t="s">
        <v>53</v>
      </c>
      <c r="I36" s="85">
        <v>0.32</v>
      </c>
      <c r="J36" s="86">
        <f t="shared" si="26"/>
        <v>0.32</v>
      </c>
      <c r="K36" s="87">
        <f>'LABOR SHEET'!C$3</f>
        <v>48</v>
      </c>
      <c r="L36" s="88">
        <f t="shared" si="27"/>
        <v>15.36</v>
      </c>
      <c r="M36" s="88">
        <f t="shared" si="28"/>
        <v>15.36</v>
      </c>
      <c r="N36" s="88">
        <v>10.6</v>
      </c>
      <c r="O36" s="88">
        <f t="shared" si="29"/>
        <v>10.6</v>
      </c>
      <c r="P36" s="88">
        <f t="shared" si="30"/>
        <v>25.96</v>
      </c>
      <c r="Q36" s="105">
        <f t="shared" si="31"/>
        <v>25.96</v>
      </c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</row>
    <row r="37" spans="1:36" s="30" customFormat="1">
      <c r="A37" s="72" t="str">
        <f>IF(F37&lt;&gt;"",1+MAX($A$2:A36),"")</f>
        <v/>
      </c>
      <c r="B37" s="73"/>
      <c r="C37" s="74"/>
      <c r="D37" s="57"/>
      <c r="E37" s="60"/>
      <c r="F37" s="76"/>
      <c r="G37" s="77"/>
      <c r="H37" s="58"/>
      <c r="I37" s="85"/>
      <c r="J37" s="86"/>
      <c r="K37" s="87"/>
      <c r="L37" s="88"/>
      <c r="M37" s="92"/>
      <c r="N37" s="92"/>
      <c r="O37" s="92"/>
      <c r="P37" s="92"/>
      <c r="Q37" s="103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</row>
    <row r="38" spans="1:36" s="30" customFormat="1">
      <c r="A38" s="72" t="str">
        <f>IF(F38&lt;&gt;"",1+MAX($A$2:A37),"")</f>
        <v/>
      </c>
      <c r="B38" s="73"/>
      <c r="C38" s="74"/>
      <c r="D38" s="75" t="s">
        <v>63</v>
      </c>
      <c r="E38" s="60"/>
      <c r="F38" s="76"/>
      <c r="G38" s="77"/>
      <c r="H38" s="58"/>
      <c r="I38" s="85"/>
      <c r="J38" s="86"/>
      <c r="K38" s="87"/>
      <c r="L38" s="88"/>
      <c r="M38" s="92"/>
      <c r="N38" s="92"/>
      <c r="O38" s="92"/>
      <c r="P38" s="92"/>
      <c r="Q38" s="103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</row>
    <row r="39" spans="1:36" s="30" customFormat="1">
      <c r="A39" s="72" t="str">
        <f>IF(F39&lt;&gt;"",1+MAX($A$2:A38),"")</f>
        <v/>
      </c>
      <c r="B39" s="73"/>
      <c r="C39" s="74"/>
      <c r="D39" s="78" t="s">
        <v>64</v>
      </c>
      <c r="E39" s="60"/>
      <c r="F39" s="76"/>
      <c r="G39" s="77"/>
      <c r="H39" s="58"/>
      <c r="I39" s="85"/>
      <c r="J39" s="86"/>
      <c r="K39" s="87"/>
      <c r="L39" s="88"/>
      <c r="M39" s="92"/>
      <c r="N39" s="92"/>
      <c r="O39" s="92"/>
      <c r="P39" s="92"/>
      <c r="Q39" s="103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</row>
    <row r="40" spans="1:36" s="30" customFormat="1">
      <c r="A40" s="72">
        <f>IF(F40&lt;&gt;"",1+MAX($A$2:A39),"")</f>
        <v>18</v>
      </c>
      <c r="B40" s="73"/>
      <c r="C40" s="74"/>
      <c r="D40" s="57" t="s">
        <v>65</v>
      </c>
      <c r="E40" s="60">
        <v>25.54</v>
      </c>
      <c r="F40" s="76">
        <v>0.05</v>
      </c>
      <c r="G40" s="77">
        <f t="shared" ref="G40:G43" si="32">E40*(1+F40)</f>
        <v>26.817</v>
      </c>
      <c r="H40" s="58" t="s">
        <v>50</v>
      </c>
      <c r="I40" s="85">
        <v>9.9000000000000005E-2</v>
      </c>
      <c r="J40" s="86">
        <f t="shared" ref="J40:J41" si="33">+I40*G40</f>
        <v>2.6548829999999999</v>
      </c>
      <c r="K40" s="87">
        <f>'LABOR SHEET'!C$3</f>
        <v>48</v>
      </c>
      <c r="L40" s="88">
        <f t="shared" ref="L40:L41" si="34">I40*K40</f>
        <v>4.7519999999999998</v>
      </c>
      <c r="M40" s="88">
        <f t="shared" ref="M40:M41" si="35">K40*J40</f>
        <v>127.43438399999999</v>
      </c>
      <c r="N40" s="88">
        <v>3.5</v>
      </c>
      <c r="O40" s="88">
        <f t="shared" ref="O40:O41" si="36">N40*G40</f>
        <v>93.859499999999997</v>
      </c>
      <c r="P40" s="88">
        <f t="shared" ref="P40:P41" si="37">(I40*K40)+N40</f>
        <v>8.2520000000000007</v>
      </c>
      <c r="Q40" s="105">
        <f t="shared" ref="Q40:Q41" si="38">P40*G40</f>
        <v>221.29388399999999</v>
      </c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</row>
    <row r="41" spans="1:36" s="30" customFormat="1">
      <c r="A41" s="72">
        <f>IF(F41&lt;&gt;"",1+MAX($A$2:A40),"")</f>
        <v>19</v>
      </c>
      <c r="B41" s="73"/>
      <c r="C41" s="74"/>
      <c r="D41" s="57" t="s">
        <v>66</v>
      </c>
      <c r="E41" s="60">
        <v>33</v>
      </c>
      <c r="F41" s="76">
        <v>0.05</v>
      </c>
      <c r="G41" s="77">
        <f t="shared" si="32"/>
        <v>34.65</v>
      </c>
      <c r="H41" s="58" t="s">
        <v>50</v>
      </c>
      <c r="I41" s="85">
        <v>0.105</v>
      </c>
      <c r="J41" s="86">
        <f t="shared" si="33"/>
        <v>3.6382500000000002</v>
      </c>
      <c r="K41" s="87">
        <f>'LABOR SHEET'!C$3</f>
        <v>48</v>
      </c>
      <c r="L41" s="88">
        <f t="shared" si="34"/>
        <v>5.04</v>
      </c>
      <c r="M41" s="88">
        <f t="shared" si="35"/>
        <v>174.636</v>
      </c>
      <c r="N41" s="88">
        <v>5.15</v>
      </c>
      <c r="O41" s="88">
        <f t="shared" si="36"/>
        <v>178.44749999999999</v>
      </c>
      <c r="P41" s="88">
        <f t="shared" si="37"/>
        <v>10.19</v>
      </c>
      <c r="Q41" s="105">
        <f t="shared" si="38"/>
        <v>353.08350000000002</v>
      </c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</row>
    <row r="42" spans="1:36" s="30" customFormat="1">
      <c r="A42" s="72">
        <f>IF(F42&lt;&gt;"",1+MAX($A$2:A41),"")</f>
        <v>20</v>
      </c>
      <c r="B42" s="73"/>
      <c r="C42" s="74"/>
      <c r="D42" s="57" t="s">
        <v>67</v>
      </c>
      <c r="E42" s="60">
        <v>26.74</v>
      </c>
      <c r="F42" s="76">
        <v>0.05</v>
      </c>
      <c r="G42" s="77">
        <f t="shared" si="32"/>
        <v>28.077000000000002</v>
      </c>
      <c r="H42" s="58" t="s">
        <v>50</v>
      </c>
      <c r="I42" s="85">
        <v>9.9000000000000005E-2</v>
      </c>
      <c r="J42" s="86">
        <f t="shared" ref="J42:J43" si="39">+I42*G42</f>
        <v>2.779623</v>
      </c>
      <c r="K42" s="87">
        <f>'LABOR SHEET'!C$3</f>
        <v>48</v>
      </c>
      <c r="L42" s="88">
        <f t="shared" ref="L42:L43" si="40">I42*K42</f>
        <v>4.7519999999999998</v>
      </c>
      <c r="M42" s="88">
        <f t="shared" ref="M42:M43" si="41">K42*J42</f>
        <v>133.42190400000001</v>
      </c>
      <c r="N42" s="88">
        <v>3.5</v>
      </c>
      <c r="O42" s="88">
        <f t="shared" ref="O42:O43" si="42">N42*G42</f>
        <v>98.269499999999994</v>
      </c>
      <c r="P42" s="88">
        <f t="shared" ref="P42:P43" si="43">(I42*K42)+N42</f>
        <v>8.2520000000000007</v>
      </c>
      <c r="Q42" s="105">
        <f t="shared" ref="Q42:Q43" si="44">P42*G42</f>
        <v>231.69140400000001</v>
      </c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</row>
    <row r="43" spans="1:36" s="30" customFormat="1">
      <c r="A43" s="72">
        <f>IF(F43&lt;&gt;"",1+MAX($A$2:A42),"")</f>
        <v>21</v>
      </c>
      <c r="B43" s="73"/>
      <c r="C43" s="74"/>
      <c r="D43" s="57" t="s">
        <v>68</v>
      </c>
      <c r="E43" s="60">
        <v>6.42</v>
      </c>
      <c r="F43" s="76">
        <v>0.05</v>
      </c>
      <c r="G43" s="77">
        <f t="shared" si="32"/>
        <v>6.7409999999999997</v>
      </c>
      <c r="H43" s="58" t="s">
        <v>50</v>
      </c>
      <c r="I43" s="85">
        <v>0.105</v>
      </c>
      <c r="J43" s="86">
        <f t="shared" si="39"/>
        <v>0.70780500000000002</v>
      </c>
      <c r="K43" s="87">
        <f>'LABOR SHEET'!C$3</f>
        <v>48</v>
      </c>
      <c r="L43" s="88">
        <f t="shared" si="40"/>
        <v>5.04</v>
      </c>
      <c r="M43" s="88">
        <f t="shared" si="41"/>
        <v>33.974640000000001</v>
      </c>
      <c r="N43" s="88">
        <v>5.15</v>
      </c>
      <c r="O43" s="88">
        <f t="shared" si="42"/>
        <v>34.716149999999999</v>
      </c>
      <c r="P43" s="88">
        <f t="shared" si="43"/>
        <v>10.19</v>
      </c>
      <c r="Q43" s="105">
        <f t="shared" si="44"/>
        <v>68.690790000000007</v>
      </c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</row>
    <row r="44" spans="1:36" s="30" customFormat="1">
      <c r="A44" s="72" t="str">
        <f>IF(F44&lt;&gt;"",1+MAX($A$2:A43),"")</f>
        <v/>
      </c>
      <c r="B44" s="73"/>
      <c r="C44" s="74"/>
      <c r="D44" s="57"/>
      <c r="E44" s="60"/>
      <c r="F44" s="76"/>
      <c r="G44" s="77"/>
      <c r="H44" s="58"/>
      <c r="I44" s="85"/>
      <c r="J44" s="86"/>
      <c r="K44" s="87"/>
      <c r="L44" s="88"/>
      <c r="M44" s="92"/>
      <c r="N44" s="92"/>
      <c r="O44" s="92"/>
      <c r="P44" s="92"/>
      <c r="Q44" s="103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</row>
    <row r="45" spans="1:36" s="30" customFormat="1">
      <c r="A45" s="72" t="str">
        <f>IF(F45&lt;&gt;"",1+MAX($A$2:A44),"")</f>
        <v/>
      </c>
      <c r="B45" s="73"/>
      <c r="C45" s="74"/>
      <c r="D45" s="78" t="s">
        <v>69</v>
      </c>
      <c r="E45" s="60"/>
      <c r="F45" s="76"/>
      <c r="G45" s="77"/>
      <c r="H45" s="58"/>
      <c r="I45" s="85"/>
      <c r="J45" s="86"/>
      <c r="K45" s="87"/>
      <c r="L45" s="88"/>
      <c r="M45" s="92"/>
      <c r="N45" s="92"/>
      <c r="O45" s="92"/>
      <c r="P45" s="92"/>
      <c r="Q45" s="103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</row>
    <row r="46" spans="1:36" s="30" customFormat="1">
      <c r="A46" s="72">
        <f>IF(F46&lt;&gt;"",1+MAX($A$2:A45),"")</f>
        <v>22</v>
      </c>
      <c r="B46" s="73"/>
      <c r="C46" s="74"/>
      <c r="D46" s="57" t="s">
        <v>65</v>
      </c>
      <c r="E46" s="60">
        <v>25.54</v>
      </c>
      <c r="F46" s="76">
        <v>0.05</v>
      </c>
      <c r="G46" s="77">
        <f>E46*(1+F46)</f>
        <v>26.817</v>
      </c>
      <c r="H46" s="58" t="s">
        <v>50</v>
      </c>
      <c r="I46" s="85">
        <v>4.2000000000000003E-2</v>
      </c>
      <c r="J46" s="86">
        <f t="shared" ref="J46:J47" si="45">+I46*G46</f>
        <v>1.126314</v>
      </c>
      <c r="K46" s="87">
        <f>'LABOR SHEET'!C$3</f>
        <v>48</v>
      </c>
      <c r="L46" s="88">
        <f t="shared" ref="L46:L47" si="46">I46*K46</f>
        <v>2.016</v>
      </c>
      <c r="M46" s="88">
        <f t="shared" ref="M46:M47" si="47">K46*J46</f>
        <v>54.063071999999998</v>
      </c>
      <c r="N46" s="88">
        <v>1</v>
      </c>
      <c r="O46" s="88">
        <f t="shared" ref="O46:O47" si="48">N46*G46</f>
        <v>26.817</v>
      </c>
      <c r="P46" s="88">
        <f t="shared" ref="P46:P47" si="49">(I46*K46)+N46</f>
        <v>3.016</v>
      </c>
      <c r="Q46" s="105">
        <f t="shared" ref="Q46:Q47" si="50">P46*G46</f>
        <v>80.880071999999998</v>
      </c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</row>
    <row r="47" spans="1:36" s="30" customFormat="1">
      <c r="A47" s="72">
        <f>IF(F47&lt;&gt;"",1+MAX($A$2:A46),"")</f>
        <v>23</v>
      </c>
      <c r="B47" s="73"/>
      <c r="C47" s="74"/>
      <c r="D47" s="57" t="s">
        <v>66</v>
      </c>
      <c r="E47" s="60">
        <v>33</v>
      </c>
      <c r="F47" s="76">
        <v>0.05</v>
      </c>
      <c r="G47" s="77">
        <f>E47*(1+F47)</f>
        <v>34.65</v>
      </c>
      <c r="H47" s="58" t="s">
        <v>50</v>
      </c>
      <c r="I47" s="85">
        <v>4.7E-2</v>
      </c>
      <c r="J47" s="86">
        <f t="shared" si="45"/>
        <v>1.6285499999999999</v>
      </c>
      <c r="K47" s="87">
        <f>'LABOR SHEET'!C$3</f>
        <v>48</v>
      </c>
      <c r="L47" s="88">
        <f t="shared" si="46"/>
        <v>2.2559999999999998</v>
      </c>
      <c r="M47" s="88">
        <f t="shared" si="47"/>
        <v>78.170400000000001</v>
      </c>
      <c r="N47" s="88">
        <v>1.22</v>
      </c>
      <c r="O47" s="88">
        <f t="shared" si="48"/>
        <v>42.273000000000003</v>
      </c>
      <c r="P47" s="88">
        <f t="shared" si="49"/>
        <v>3.476</v>
      </c>
      <c r="Q47" s="105">
        <f t="shared" si="50"/>
        <v>120.4434</v>
      </c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</row>
    <row r="48" spans="1:36" s="30" customFormat="1">
      <c r="A48" s="72" t="str">
        <f>IF(F48&lt;&gt;"",1+MAX($A$2:A47),"")</f>
        <v/>
      </c>
      <c r="B48" s="73"/>
      <c r="C48" s="74"/>
      <c r="D48" s="57"/>
      <c r="E48" s="60"/>
      <c r="F48" s="76"/>
      <c r="G48" s="77"/>
      <c r="H48" s="58"/>
      <c r="I48" s="85"/>
      <c r="J48" s="86"/>
      <c r="K48" s="87"/>
      <c r="L48" s="88"/>
      <c r="M48" s="92"/>
      <c r="N48" s="92"/>
      <c r="O48" s="92"/>
      <c r="P48" s="92"/>
      <c r="Q48" s="103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</row>
    <row r="49" spans="1:36" s="30" customFormat="1">
      <c r="A49" s="72" t="str">
        <f>IF(F49&lt;&gt;"",1+MAX($A$2:A48),"")</f>
        <v/>
      </c>
      <c r="B49" s="73"/>
      <c r="C49" s="74"/>
      <c r="D49" s="78" t="s">
        <v>70</v>
      </c>
      <c r="E49" s="60"/>
      <c r="F49" s="76"/>
      <c r="G49" s="77"/>
      <c r="H49" s="58"/>
      <c r="I49" s="85"/>
      <c r="J49" s="86"/>
      <c r="K49" s="87"/>
      <c r="L49" s="88"/>
      <c r="M49" s="92"/>
      <c r="N49" s="92"/>
      <c r="O49" s="92"/>
      <c r="P49" s="92"/>
      <c r="Q49" s="103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</row>
    <row r="50" spans="1:36" s="30" customFormat="1">
      <c r="A50" s="72">
        <f>IF(F50&lt;&gt;"",1+MAX($A$2:A49),"")</f>
        <v>24</v>
      </c>
      <c r="B50" s="73"/>
      <c r="C50" s="74"/>
      <c r="D50" s="57" t="s">
        <v>67</v>
      </c>
      <c r="E50" s="60">
        <v>26.74</v>
      </c>
      <c r="F50" s="76">
        <v>0.05</v>
      </c>
      <c r="G50" s="77">
        <f>E50*(1+F50)</f>
        <v>28.077000000000002</v>
      </c>
      <c r="H50" s="58" t="s">
        <v>50</v>
      </c>
      <c r="I50" s="85">
        <v>9.9000000000000005E-2</v>
      </c>
      <c r="J50" s="86">
        <f t="shared" ref="J50" si="51">+I50*G50</f>
        <v>2.779623</v>
      </c>
      <c r="K50" s="87">
        <f>'LABOR SHEET'!C$3</f>
        <v>48</v>
      </c>
      <c r="L50" s="88">
        <f t="shared" ref="L50" si="52">I50*K50</f>
        <v>4.7519999999999998</v>
      </c>
      <c r="M50" s="88">
        <f t="shared" ref="M50" si="53">K50*J50</f>
        <v>133.42190400000001</v>
      </c>
      <c r="N50" s="88">
        <v>3.5</v>
      </c>
      <c r="O50" s="88">
        <f t="shared" ref="O50" si="54">N50*G50</f>
        <v>98.269499999999994</v>
      </c>
      <c r="P50" s="88">
        <f t="shared" ref="P50" si="55">(I50*K50)+N50</f>
        <v>8.2520000000000007</v>
      </c>
      <c r="Q50" s="105">
        <f t="shared" ref="Q50" si="56">P50*G50</f>
        <v>231.69140400000001</v>
      </c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</row>
    <row r="51" spans="1:36" s="30" customFormat="1">
      <c r="A51" s="72" t="str">
        <f>IF(F51&lt;&gt;"",1+MAX($A$2:A50),"")</f>
        <v/>
      </c>
      <c r="B51" s="73"/>
      <c r="C51" s="74"/>
      <c r="D51" s="57"/>
      <c r="E51" s="60"/>
      <c r="F51" s="76"/>
      <c r="G51" s="77"/>
      <c r="H51" s="58"/>
      <c r="I51" s="85"/>
      <c r="J51" s="86"/>
      <c r="K51" s="87"/>
      <c r="L51" s="88"/>
      <c r="M51" s="92"/>
      <c r="N51" s="92"/>
      <c r="O51" s="92"/>
      <c r="P51" s="92"/>
      <c r="Q51" s="103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</row>
    <row r="52" spans="1:36" s="30" customFormat="1">
      <c r="A52" s="72" t="str">
        <f>IF(F52&lt;&gt;"",1+MAX($A$2:A51),"")</f>
        <v/>
      </c>
      <c r="B52" s="73"/>
      <c r="C52" s="74"/>
      <c r="D52" s="79" t="s">
        <v>51</v>
      </c>
      <c r="E52" s="60"/>
      <c r="F52" s="76"/>
      <c r="G52" s="77"/>
      <c r="H52" s="58"/>
      <c r="I52" s="85"/>
      <c r="J52" s="86"/>
      <c r="K52" s="87"/>
      <c r="L52" s="88"/>
      <c r="M52" s="92"/>
      <c r="N52" s="92"/>
      <c r="O52" s="92"/>
      <c r="P52" s="92"/>
      <c r="Q52" s="103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</row>
    <row r="53" spans="1:36" s="30" customFormat="1">
      <c r="A53" s="72">
        <f>IF(F53&lt;&gt;"",1+MAX($A$2:A52),"")</f>
        <v>25</v>
      </c>
      <c r="B53" s="73"/>
      <c r="C53" s="74"/>
      <c r="D53" s="57" t="s">
        <v>71</v>
      </c>
      <c r="E53" s="60">
        <v>11</v>
      </c>
      <c r="F53" s="76">
        <v>0</v>
      </c>
      <c r="G53" s="77">
        <f t="shared" ref="G53:G58" si="57">E53*(1+F53)</f>
        <v>11</v>
      </c>
      <c r="H53" s="58" t="s">
        <v>53</v>
      </c>
      <c r="I53" s="85">
        <v>0.2</v>
      </c>
      <c r="J53" s="86">
        <f t="shared" ref="J53:J58" si="58">+I53*G53</f>
        <v>2.2000000000000002</v>
      </c>
      <c r="K53" s="87">
        <f>'LABOR SHEET'!C$3</f>
        <v>48</v>
      </c>
      <c r="L53" s="88">
        <f t="shared" ref="L53:L58" si="59">I53*K53</f>
        <v>9.6</v>
      </c>
      <c r="M53" s="88">
        <f t="shared" ref="M53:M58" si="60">K53*J53</f>
        <v>105.6</v>
      </c>
      <c r="N53" s="88">
        <v>6.27</v>
      </c>
      <c r="O53" s="88">
        <f t="shared" ref="O53:O58" si="61">N53*G53</f>
        <v>68.97</v>
      </c>
      <c r="P53" s="88">
        <f t="shared" ref="P53:P58" si="62">(I53*K53)+N53</f>
        <v>15.87</v>
      </c>
      <c r="Q53" s="105">
        <f t="shared" ref="Q53:Q58" si="63">P53*G53</f>
        <v>174.57</v>
      </c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</row>
    <row r="54" spans="1:36" s="30" customFormat="1">
      <c r="A54" s="72">
        <f>IF(F54&lt;&gt;"",1+MAX($A$2:A53),"")</f>
        <v>26</v>
      </c>
      <c r="B54" s="73"/>
      <c r="C54" s="74"/>
      <c r="D54" s="57" t="s">
        <v>72</v>
      </c>
      <c r="E54" s="60">
        <v>3</v>
      </c>
      <c r="F54" s="76">
        <v>0</v>
      </c>
      <c r="G54" s="77">
        <f t="shared" si="57"/>
        <v>3</v>
      </c>
      <c r="H54" s="58" t="s">
        <v>53</v>
      </c>
      <c r="I54" s="85">
        <v>0.2</v>
      </c>
      <c r="J54" s="86">
        <f t="shared" si="58"/>
        <v>0.6</v>
      </c>
      <c r="K54" s="87">
        <f>'LABOR SHEET'!C$3</f>
        <v>48</v>
      </c>
      <c r="L54" s="88">
        <f t="shared" si="59"/>
        <v>9.6</v>
      </c>
      <c r="M54" s="88">
        <f t="shared" si="60"/>
        <v>28.8</v>
      </c>
      <c r="N54" s="88">
        <v>7.7</v>
      </c>
      <c r="O54" s="88">
        <f t="shared" si="61"/>
        <v>23.1</v>
      </c>
      <c r="P54" s="88">
        <f t="shared" si="62"/>
        <v>17.3</v>
      </c>
      <c r="Q54" s="105">
        <f t="shared" si="63"/>
        <v>51.9</v>
      </c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</row>
    <row r="55" spans="1:36" s="30" customFormat="1">
      <c r="A55" s="72">
        <f>IF(F55&lt;&gt;"",1+MAX($A$2:A54),"")</f>
        <v>27</v>
      </c>
      <c r="B55" s="73"/>
      <c r="C55" s="74"/>
      <c r="D55" s="57" t="s">
        <v>73</v>
      </c>
      <c r="E55" s="60">
        <v>4</v>
      </c>
      <c r="F55" s="76">
        <v>0</v>
      </c>
      <c r="G55" s="77">
        <f t="shared" si="57"/>
        <v>4</v>
      </c>
      <c r="H55" s="58" t="s">
        <v>53</v>
      </c>
      <c r="I55" s="85">
        <v>0.16</v>
      </c>
      <c r="J55" s="86">
        <f t="shared" si="58"/>
        <v>0.64</v>
      </c>
      <c r="K55" s="87">
        <f>'LABOR SHEET'!C$3</f>
        <v>48</v>
      </c>
      <c r="L55" s="88">
        <f t="shared" si="59"/>
        <v>7.68</v>
      </c>
      <c r="M55" s="88">
        <f t="shared" si="60"/>
        <v>30.72</v>
      </c>
      <c r="N55" s="88">
        <v>5.85</v>
      </c>
      <c r="O55" s="88">
        <f t="shared" si="61"/>
        <v>23.4</v>
      </c>
      <c r="P55" s="88">
        <f t="shared" si="62"/>
        <v>13.53</v>
      </c>
      <c r="Q55" s="105">
        <f t="shared" si="63"/>
        <v>54.12</v>
      </c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</row>
    <row r="56" spans="1:36" s="30" customFormat="1">
      <c r="A56" s="72">
        <f>IF(F56&lt;&gt;"",1+MAX($A$2:A55),"")</f>
        <v>28</v>
      </c>
      <c r="B56" s="73"/>
      <c r="C56" s="74"/>
      <c r="D56" s="57" t="s">
        <v>74</v>
      </c>
      <c r="E56" s="60">
        <v>2</v>
      </c>
      <c r="F56" s="76">
        <v>0</v>
      </c>
      <c r="G56" s="77">
        <f t="shared" si="57"/>
        <v>2</v>
      </c>
      <c r="H56" s="58" t="s">
        <v>53</v>
      </c>
      <c r="I56" s="85">
        <v>0.2</v>
      </c>
      <c r="J56" s="86">
        <f t="shared" si="58"/>
        <v>0.4</v>
      </c>
      <c r="K56" s="87">
        <f>'LABOR SHEET'!C$3</f>
        <v>48</v>
      </c>
      <c r="L56" s="88">
        <f t="shared" si="59"/>
        <v>9.6</v>
      </c>
      <c r="M56" s="88">
        <f t="shared" si="60"/>
        <v>19.2</v>
      </c>
      <c r="N56" s="88">
        <v>6.75</v>
      </c>
      <c r="O56" s="88">
        <f t="shared" si="61"/>
        <v>13.5</v>
      </c>
      <c r="P56" s="88">
        <f t="shared" si="62"/>
        <v>16.350000000000001</v>
      </c>
      <c r="Q56" s="105">
        <f t="shared" si="63"/>
        <v>32.700000000000003</v>
      </c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</row>
    <row r="57" spans="1:36" s="30" customFormat="1">
      <c r="A57" s="72">
        <f>IF(F57&lt;&gt;"",1+MAX($A$2:A56),"")</f>
        <v>29</v>
      </c>
      <c r="B57" s="73"/>
      <c r="C57" s="74"/>
      <c r="D57" s="57" t="s">
        <v>75</v>
      </c>
      <c r="E57" s="60">
        <v>1</v>
      </c>
      <c r="F57" s="76">
        <v>0</v>
      </c>
      <c r="G57" s="77">
        <f t="shared" si="57"/>
        <v>1</v>
      </c>
      <c r="H57" s="58" t="s">
        <v>53</v>
      </c>
      <c r="I57" s="85">
        <v>0.2</v>
      </c>
      <c r="J57" s="86">
        <f t="shared" si="58"/>
        <v>0.2</v>
      </c>
      <c r="K57" s="87">
        <f>'LABOR SHEET'!C$3</f>
        <v>48</v>
      </c>
      <c r="L57" s="88">
        <f t="shared" si="59"/>
        <v>9.6</v>
      </c>
      <c r="M57" s="88">
        <f t="shared" si="60"/>
        <v>9.6</v>
      </c>
      <c r="N57" s="88">
        <v>6.57</v>
      </c>
      <c r="O57" s="88">
        <f t="shared" si="61"/>
        <v>6.57</v>
      </c>
      <c r="P57" s="88">
        <f t="shared" si="62"/>
        <v>16.170000000000002</v>
      </c>
      <c r="Q57" s="105">
        <f t="shared" si="63"/>
        <v>16.170000000000002</v>
      </c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</row>
    <row r="58" spans="1:36" s="30" customFormat="1">
      <c r="A58" s="72">
        <f>IF(F58&lt;&gt;"",1+MAX($A$2:A57),"")</f>
        <v>30</v>
      </c>
      <c r="B58" s="73"/>
      <c r="C58" s="74"/>
      <c r="D58" s="57" t="s">
        <v>76</v>
      </c>
      <c r="E58" s="60">
        <v>1</v>
      </c>
      <c r="F58" s="76">
        <v>0</v>
      </c>
      <c r="G58" s="77">
        <f t="shared" si="57"/>
        <v>1</v>
      </c>
      <c r="H58" s="58" t="s">
        <v>53</v>
      </c>
      <c r="I58" s="85">
        <v>0.16</v>
      </c>
      <c r="J58" s="86">
        <f t="shared" si="58"/>
        <v>0.16</v>
      </c>
      <c r="K58" s="87">
        <f>'LABOR SHEET'!C$3</f>
        <v>48</v>
      </c>
      <c r="L58" s="88">
        <f t="shared" si="59"/>
        <v>7.68</v>
      </c>
      <c r="M58" s="88">
        <f t="shared" si="60"/>
        <v>7.68</v>
      </c>
      <c r="N58" s="88">
        <v>5.7</v>
      </c>
      <c r="O58" s="88">
        <f t="shared" si="61"/>
        <v>5.7</v>
      </c>
      <c r="P58" s="88">
        <f t="shared" si="62"/>
        <v>13.38</v>
      </c>
      <c r="Q58" s="105">
        <f t="shared" si="63"/>
        <v>13.38</v>
      </c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</row>
    <row r="59" spans="1:36" s="30" customFormat="1">
      <c r="A59" s="72" t="str">
        <f>IF(F59&lt;&gt;"",1+MAX($A$2:A58),"")</f>
        <v/>
      </c>
      <c r="B59" s="73"/>
      <c r="C59" s="74"/>
      <c r="D59" s="57"/>
      <c r="E59" s="60"/>
      <c r="F59" s="76"/>
      <c r="G59" s="77"/>
      <c r="H59" s="58"/>
      <c r="I59" s="85"/>
      <c r="J59" s="86"/>
      <c r="K59" s="87"/>
      <c r="L59" s="88"/>
      <c r="M59" s="92"/>
      <c r="N59" s="92"/>
      <c r="O59" s="92"/>
      <c r="P59" s="92"/>
      <c r="Q59" s="103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</row>
    <row r="60" spans="1:36" s="30" customFormat="1">
      <c r="A60" s="72" t="str">
        <f>IF(F60&lt;&gt;"",1+MAX($A$2:A59),"")</f>
        <v/>
      </c>
      <c r="B60" s="73"/>
      <c r="C60" s="74"/>
      <c r="D60" s="75" t="s">
        <v>77</v>
      </c>
      <c r="E60" s="60"/>
      <c r="F60" s="76"/>
      <c r="G60" s="77"/>
      <c r="H60" s="58"/>
      <c r="I60" s="85"/>
      <c r="J60" s="86"/>
      <c r="K60" s="87"/>
      <c r="L60" s="88"/>
      <c r="M60" s="92"/>
      <c r="N60" s="92"/>
      <c r="O60" s="92"/>
      <c r="P60" s="92"/>
      <c r="Q60" s="103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</row>
    <row r="61" spans="1:36" s="30" customFormat="1">
      <c r="A61" s="72" t="str">
        <f>IF(F61&lt;&gt;"",1+MAX($A$2:A60),"")</f>
        <v/>
      </c>
      <c r="B61" s="73"/>
      <c r="C61" s="74"/>
      <c r="D61" s="78" t="s">
        <v>78</v>
      </c>
      <c r="E61" s="60"/>
      <c r="F61" s="76"/>
      <c r="G61" s="77"/>
      <c r="H61" s="58"/>
      <c r="I61" s="85"/>
      <c r="J61" s="86"/>
      <c r="K61" s="87"/>
      <c r="L61" s="88"/>
      <c r="M61" s="92"/>
      <c r="N61" s="92"/>
      <c r="O61" s="92"/>
      <c r="P61" s="92"/>
      <c r="Q61" s="103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</row>
    <row r="62" spans="1:36" s="30" customFormat="1">
      <c r="A62" s="72">
        <f>IF(F62&lt;&gt;"",1+MAX($A$2:A61),"")</f>
        <v>31</v>
      </c>
      <c r="B62" s="73"/>
      <c r="C62" s="74"/>
      <c r="D62" s="57" t="s">
        <v>79</v>
      </c>
      <c r="E62" s="60">
        <v>6</v>
      </c>
      <c r="F62" s="76">
        <v>0.05</v>
      </c>
      <c r="G62" s="77">
        <f>E62*(1+F62)</f>
        <v>6.3</v>
      </c>
      <c r="H62" s="58" t="s">
        <v>50</v>
      </c>
      <c r="I62" s="85">
        <v>0.1</v>
      </c>
      <c r="J62" s="86">
        <f t="shared" ref="J62:J63" si="64">+I62*G62</f>
        <v>0.63</v>
      </c>
      <c r="K62" s="87">
        <f>'LABOR SHEET'!C$3</f>
        <v>48</v>
      </c>
      <c r="L62" s="88">
        <f t="shared" ref="L62:L63" si="65">I62*K62</f>
        <v>4.8</v>
      </c>
      <c r="M62" s="88">
        <f t="shared" ref="M62:M63" si="66">K62*J62</f>
        <v>30.24</v>
      </c>
      <c r="N62" s="88">
        <v>4.0999999999999996</v>
      </c>
      <c r="O62" s="88">
        <f t="shared" ref="O62:O63" si="67">N62*G62</f>
        <v>25.83</v>
      </c>
      <c r="P62" s="88">
        <f t="shared" ref="P62:P63" si="68">(I62*K62)+N62</f>
        <v>8.9</v>
      </c>
      <c r="Q62" s="105">
        <f t="shared" ref="Q62:Q63" si="69">P62*G62</f>
        <v>56.07</v>
      </c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</row>
    <row r="63" spans="1:36" s="30" customFormat="1">
      <c r="A63" s="72">
        <f>IF(F63&lt;&gt;"",1+MAX($A$2:A62),"")</f>
        <v>32</v>
      </c>
      <c r="B63" s="73"/>
      <c r="C63" s="74"/>
      <c r="D63" s="57" t="s">
        <v>80</v>
      </c>
      <c r="E63" s="60">
        <v>6</v>
      </c>
      <c r="F63" s="76">
        <v>0.05</v>
      </c>
      <c r="G63" s="77">
        <f>E63*(1+F63)</f>
        <v>6.3</v>
      </c>
      <c r="H63" s="58" t="s">
        <v>50</v>
      </c>
      <c r="I63" s="85">
        <v>0.16</v>
      </c>
      <c r="J63" s="86">
        <f t="shared" si="64"/>
        <v>1.008</v>
      </c>
      <c r="K63" s="87">
        <f>'LABOR SHEET'!C$3</f>
        <v>48</v>
      </c>
      <c r="L63" s="88">
        <f t="shared" si="65"/>
        <v>7.68</v>
      </c>
      <c r="M63" s="88">
        <f t="shared" si="66"/>
        <v>48.384</v>
      </c>
      <c r="N63" s="88">
        <v>6.6</v>
      </c>
      <c r="O63" s="88">
        <f t="shared" si="67"/>
        <v>41.58</v>
      </c>
      <c r="P63" s="88">
        <f t="shared" si="68"/>
        <v>14.28</v>
      </c>
      <c r="Q63" s="105">
        <f t="shared" si="69"/>
        <v>89.963999999999999</v>
      </c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</row>
    <row r="64" spans="1:36" s="30" customFormat="1">
      <c r="A64" s="72" t="str">
        <f>IF(F64&lt;&gt;"",1+MAX($A$2:A63),"")</f>
        <v/>
      </c>
      <c r="B64" s="73"/>
      <c r="C64" s="74"/>
      <c r="D64" s="57"/>
      <c r="E64" s="60"/>
      <c r="F64" s="76"/>
      <c r="G64" s="77"/>
      <c r="H64" s="58"/>
      <c r="I64" s="85"/>
      <c r="J64" s="86"/>
      <c r="K64" s="87"/>
      <c r="L64" s="88"/>
      <c r="M64" s="92"/>
      <c r="N64" s="92"/>
      <c r="O64" s="92"/>
      <c r="P64" s="92"/>
      <c r="Q64" s="103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</row>
    <row r="65" spans="1:36" s="30" customFormat="1">
      <c r="A65" s="72" t="str">
        <f>IF(F65&lt;&gt;"",1+MAX($A$2:A64),"")</f>
        <v/>
      </c>
      <c r="B65" s="73"/>
      <c r="C65" s="74"/>
      <c r="D65" s="79" t="s">
        <v>51</v>
      </c>
      <c r="E65" s="60"/>
      <c r="F65" s="76"/>
      <c r="G65" s="77"/>
      <c r="H65" s="58"/>
      <c r="I65" s="85"/>
      <c r="J65" s="86"/>
      <c r="K65" s="87"/>
      <c r="L65" s="88"/>
      <c r="M65" s="92"/>
      <c r="N65" s="92"/>
      <c r="O65" s="92"/>
      <c r="P65" s="92"/>
      <c r="Q65" s="103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</row>
    <row r="66" spans="1:36" s="30" customFormat="1">
      <c r="A66" s="72">
        <f>IF(F66&lt;&gt;"",1+MAX($A$2:A65),"")</f>
        <v>33</v>
      </c>
      <c r="B66" s="73"/>
      <c r="C66" s="74"/>
      <c r="D66" s="57" t="s">
        <v>81</v>
      </c>
      <c r="E66" s="60">
        <v>1</v>
      </c>
      <c r="F66" s="76">
        <v>0</v>
      </c>
      <c r="G66" s="77">
        <f t="shared" ref="G66:G77" si="70">E66*(1+F66)</f>
        <v>1</v>
      </c>
      <c r="H66" s="58" t="s">
        <v>53</v>
      </c>
      <c r="I66" s="85">
        <v>0.2</v>
      </c>
      <c r="J66" s="86">
        <f t="shared" ref="J66:J67" si="71">+I66*G66</f>
        <v>0.2</v>
      </c>
      <c r="K66" s="87">
        <f>'LABOR SHEET'!C$3</f>
        <v>48</v>
      </c>
      <c r="L66" s="88">
        <f t="shared" ref="L66:L67" si="72">I66*K66</f>
        <v>9.6</v>
      </c>
      <c r="M66" s="88">
        <f t="shared" ref="M66:M67" si="73">K66*J66</f>
        <v>9.6</v>
      </c>
      <c r="N66" s="88">
        <v>5.9</v>
      </c>
      <c r="O66" s="88">
        <f t="shared" ref="O66:O67" si="74">N66*G66</f>
        <v>5.9</v>
      </c>
      <c r="P66" s="88">
        <f t="shared" ref="P66:P67" si="75">(I66*K66)+N66</f>
        <v>15.5</v>
      </c>
      <c r="Q66" s="105">
        <f t="shared" ref="Q66:Q67" si="76">P66*G66</f>
        <v>15.5</v>
      </c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</row>
    <row r="67" spans="1:36" s="30" customFormat="1">
      <c r="A67" s="72">
        <f>IF(F67&lt;&gt;"",1+MAX($A$2:A66),"")</f>
        <v>34</v>
      </c>
      <c r="B67" s="73"/>
      <c r="C67" s="74"/>
      <c r="D67" s="57" t="s">
        <v>82</v>
      </c>
      <c r="E67" s="60">
        <v>1</v>
      </c>
      <c r="F67" s="76">
        <v>0</v>
      </c>
      <c r="G67" s="77">
        <f t="shared" si="70"/>
        <v>1</v>
      </c>
      <c r="H67" s="58" t="s">
        <v>53</v>
      </c>
      <c r="I67" s="85">
        <v>0.26</v>
      </c>
      <c r="J67" s="86">
        <f t="shared" si="71"/>
        <v>0.26</v>
      </c>
      <c r="K67" s="87">
        <f>'LABOR SHEET'!C$3</f>
        <v>48</v>
      </c>
      <c r="L67" s="88">
        <f t="shared" si="72"/>
        <v>12.48</v>
      </c>
      <c r="M67" s="88">
        <f t="shared" si="73"/>
        <v>12.48</v>
      </c>
      <c r="N67" s="88">
        <v>10</v>
      </c>
      <c r="O67" s="88">
        <f t="shared" si="74"/>
        <v>10</v>
      </c>
      <c r="P67" s="88">
        <f t="shared" si="75"/>
        <v>22.48</v>
      </c>
      <c r="Q67" s="105">
        <f t="shared" si="76"/>
        <v>22.48</v>
      </c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</row>
    <row r="68" spans="1:36" s="30" customFormat="1">
      <c r="A68" s="72" t="str">
        <f>IF(F68&lt;&gt;"",1+MAX($A$2:A67),"")</f>
        <v/>
      </c>
      <c r="B68" s="73"/>
      <c r="C68" s="74"/>
      <c r="D68" s="57"/>
      <c r="E68" s="60"/>
      <c r="F68" s="76"/>
      <c r="G68" s="77"/>
      <c r="H68" s="58"/>
      <c r="I68" s="85"/>
      <c r="J68" s="86"/>
      <c r="K68" s="87"/>
      <c r="L68" s="88"/>
      <c r="M68" s="92"/>
      <c r="N68" s="92"/>
      <c r="O68" s="92"/>
      <c r="P68" s="92"/>
      <c r="Q68" s="103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</row>
    <row r="69" spans="1:36" s="30" customFormat="1">
      <c r="A69" s="72" t="str">
        <f>IF(F69&lt;&gt;"",1+MAX($A$2:A68),"")</f>
        <v/>
      </c>
      <c r="B69" s="73"/>
      <c r="C69" s="74"/>
      <c r="D69" s="75" t="s">
        <v>83</v>
      </c>
      <c r="E69" s="60"/>
      <c r="F69" s="76"/>
      <c r="G69" s="77"/>
      <c r="H69" s="58"/>
      <c r="I69" s="85"/>
      <c r="J69" s="86"/>
      <c r="K69" s="87"/>
      <c r="L69" s="88"/>
      <c r="M69" s="92"/>
      <c r="N69" s="92"/>
      <c r="O69" s="92"/>
      <c r="P69" s="92"/>
      <c r="Q69" s="103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</row>
    <row r="70" spans="1:36" s="30" customFormat="1">
      <c r="A70" s="72">
        <f>IF(F70&lt;&gt;"",1+MAX($A$2:A69),"")</f>
        <v>35</v>
      </c>
      <c r="B70" s="73"/>
      <c r="C70" s="74"/>
      <c r="D70" s="57" t="s">
        <v>84</v>
      </c>
      <c r="E70" s="60">
        <v>1</v>
      </c>
      <c r="F70" s="76">
        <v>0</v>
      </c>
      <c r="G70" s="77">
        <f t="shared" si="70"/>
        <v>1</v>
      </c>
      <c r="H70" s="58" t="s">
        <v>53</v>
      </c>
      <c r="I70" s="85">
        <v>0.6</v>
      </c>
      <c r="J70" s="86">
        <f t="shared" ref="J70:J77" si="77">+I70*G70</f>
        <v>0.6</v>
      </c>
      <c r="K70" s="87">
        <f>'LABOR SHEET'!C$3</f>
        <v>48</v>
      </c>
      <c r="L70" s="88">
        <f t="shared" ref="L70:L77" si="78">I70*K70</f>
        <v>28.8</v>
      </c>
      <c r="M70" s="88">
        <f t="shared" ref="M70:M77" si="79">K70*J70</f>
        <v>28.8</v>
      </c>
      <c r="N70" s="88">
        <f>4.1*6</f>
        <v>24.6</v>
      </c>
      <c r="O70" s="88">
        <f t="shared" ref="O70:O77" si="80">N70*G70</f>
        <v>24.6</v>
      </c>
      <c r="P70" s="88">
        <f t="shared" ref="P70:P77" si="81">(I70*K70)+N70</f>
        <v>53.4</v>
      </c>
      <c r="Q70" s="105">
        <f t="shared" ref="Q70:Q77" si="82">P70*G70</f>
        <v>53.4</v>
      </c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</row>
    <row r="71" spans="1:36" s="30" customFormat="1">
      <c r="A71" s="72">
        <f>IF(F71&lt;&gt;"",1+MAX($A$2:A70),"")</f>
        <v>36</v>
      </c>
      <c r="B71" s="73"/>
      <c r="C71" s="74"/>
      <c r="D71" s="57" t="s">
        <v>85</v>
      </c>
      <c r="E71" s="60">
        <v>2</v>
      </c>
      <c r="F71" s="76">
        <v>0</v>
      </c>
      <c r="G71" s="77">
        <f t="shared" si="70"/>
        <v>2</v>
      </c>
      <c r="H71" s="58" t="s">
        <v>53</v>
      </c>
      <c r="I71" s="85">
        <v>0.7</v>
      </c>
      <c r="J71" s="86">
        <f t="shared" si="77"/>
        <v>1.4</v>
      </c>
      <c r="K71" s="87">
        <f>'LABOR SHEET'!C$3</f>
        <v>48</v>
      </c>
      <c r="L71" s="88">
        <f t="shared" si="78"/>
        <v>33.6</v>
      </c>
      <c r="M71" s="88">
        <f t="shared" si="79"/>
        <v>67.2</v>
      </c>
      <c r="N71" s="88">
        <v>27.9</v>
      </c>
      <c r="O71" s="88">
        <f t="shared" si="80"/>
        <v>55.8</v>
      </c>
      <c r="P71" s="88">
        <f t="shared" si="81"/>
        <v>61.5</v>
      </c>
      <c r="Q71" s="105">
        <f t="shared" si="82"/>
        <v>123</v>
      </c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</row>
    <row r="72" spans="1:36" s="30" customFormat="1">
      <c r="A72" s="72">
        <f>IF(F72&lt;&gt;"",1+MAX($A$2:A71),"")</f>
        <v>37</v>
      </c>
      <c r="B72" s="73"/>
      <c r="C72" s="74"/>
      <c r="D72" s="57" t="s">
        <v>86</v>
      </c>
      <c r="E72" s="60">
        <v>1</v>
      </c>
      <c r="F72" s="76">
        <v>0</v>
      </c>
      <c r="G72" s="77">
        <f t="shared" si="70"/>
        <v>1</v>
      </c>
      <c r="H72" s="58" t="s">
        <v>53</v>
      </c>
      <c r="I72" s="85">
        <v>1.6</v>
      </c>
      <c r="J72" s="86">
        <f t="shared" si="77"/>
        <v>1.6</v>
      </c>
      <c r="K72" s="87">
        <f>'LABOR SHEET'!C$3</f>
        <v>48</v>
      </c>
      <c r="L72" s="88">
        <f t="shared" si="78"/>
        <v>76.8</v>
      </c>
      <c r="M72" s="88">
        <f t="shared" si="79"/>
        <v>76.8</v>
      </c>
      <c r="N72" s="88">
        <v>188.52</v>
      </c>
      <c r="O72" s="88">
        <f t="shared" si="80"/>
        <v>188.52</v>
      </c>
      <c r="P72" s="88">
        <f t="shared" si="81"/>
        <v>265.32</v>
      </c>
      <c r="Q72" s="105">
        <f t="shared" si="82"/>
        <v>265.32</v>
      </c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</row>
    <row r="73" spans="1:36" s="30" customFormat="1" ht="31">
      <c r="A73" s="72">
        <f>IF(F73&lt;&gt;"",1+MAX($A$2:A72),"")</f>
        <v>38</v>
      </c>
      <c r="B73" s="73"/>
      <c r="C73" s="74"/>
      <c r="D73" s="57" t="s">
        <v>87</v>
      </c>
      <c r="E73" s="60">
        <v>2</v>
      </c>
      <c r="F73" s="76">
        <v>0</v>
      </c>
      <c r="G73" s="77">
        <f t="shared" si="70"/>
        <v>2</v>
      </c>
      <c r="H73" s="58" t="s">
        <v>53</v>
      </c>
      <c r="I73" s="85">
        <v>1.22</v>
      </c>
      <c r="J73" s="86">
        <f t="shared" si="77"/>
        <v>2.44</v>
      </c>
      <c r="K73" s="87">
        <f>'LABOR SHEET'!C$3</f>
        <v>48</v>
      </c>
      <c r="L73" s="88">
        <f t="shared" si="78"/>
        <v>58.56</v>
      </c>
      <c r="M73" s="88">
        <f t="shared" si="79"/>
        <v>117.12</v>
      </c>
      <c r="N73" s="88">
        <v>132.27000000000001</v>
      </c>
      <c r="O73" s="88">
        <f t="shared" si="80"/>
        <v>264.54000000000002</v>
      </c>
      <c r="P73" s="88">
        <f t="shared" si="81"/>
        <v>190.83</v>
      </c>
      <c r="Q73" s="105">
        <f t="shared" si="82"/>
        <v>381.66</v>
      </c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</row>
    <row r="74" spans="1:36" s="30" customFormat="1" ht="46.5">
      <c r="A74" s="72">
        <f>IF(F74&lt;&gt;"",1+MAX($A$2:A73),"")</f>
        <v>39</v>
      </c>
      <c r="B74" s="73"/>
      <c r="C74" s="74"/>
      <c r="D74" s="57" t="s">
        <v>88</v>
      </c>
      <c r="E74" s="60">
        <v>2</v>
      </c>
      <c r="F74" s="76">
        <v>0</v>
      </c>
      <c r="G74" s="77">
        <f t="shared" si="70"/>
        <v>2</v>
      </c>
      <c r="H74" s="58" t="s">
        <v>53</v>
      </c>
      <c r="I74" s="85">
        <v>2</v>
      </c>
      <c r="J74" s="86">
        <f t="shared" si="77"/>
        <v>4</v>
      </c>
      <c r="K74" s="87">
        <f>'LABOR SHEET'!C$3</f>
        <v>48</v>
      </c>
      <c r="L74" s="88">
        <f t="shared" si="78"/>
        <v>96</v>
      </c>
      <c r="M74" s="88">
        <f t="shared" si="79"/>
        <v>192</v>
      </c>
      <c r="N74" s="88">
        <v>166</v>
      </c>
      <c r="O74" s="88">
        <f t="shared" si="80"/>
        <v>332</v>
      </c>
      <c r="P74" s="88">
        <f t="shared" si="81"/>
        <v>262</v>
      </c>
      <c r="Q74" s="105">
        <f t="shared" si="82"/>
        <v>524</v>
      </c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</row>
    <row r="75" spans="1:36" s="30" customFormat="1">
      <c r="A75" s="72">
        <f>IF(F75&lt;&gt;"",1+MAX($A$2:A74),"")</f>
        <v>40</v>
      </c>
      <c r="B75" s="73"/>
      <c r="C75" s="74"/>
      <c r="D75" s="57" t="s">
        <v>89</v>
      </c>
      <c r="E75" s="60">
        <v>1</v>
      </c>
      <c r="F75" s="76">
        <v>0</v>
      </c>
      <c r="G75" s="77">
        <f t="shared" si="70"/>
        <v>1</v>
      </c>
      <c r="H75" s="58" t="s">
        <v>53</v>
      </c>
      <c r="I75" s="85">
        <v>1.22</v>
      </c>
      <c r="J75" s="86">
        <f t="shared" si="77"/>
        <v>1.22</v>
      </c>
      <c r="K75" s="87">
        <f>'LABOR SHEET'!C$3</f>
        <v>48</v>
      </c>
      <c r="L75" s="88">
        <f t="shared" si="78"/>
        <v>58.56</v>
      </c>
      <c r="M75" s="88">
        <f t="shared" si="79"/>
        <v>58.56</v>
      </c>
      <c r="N75" s="88">
        <v>88.74</v>
      </c>
      <c r="O75" s="88">
        <f t="shared" si="80"/>
        <v>88.74</v>
      </c>
      <c r="P75" s="88">
        <f t="shared" si="81"/>
        <v>147.30000000000001</v>
      </c>
      <c r="Q75" s="105">
        <f t="shared" si="82"/>
        <v>147.30000000000001</v>
      </c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</row>
    <row r="76" spans="1:36" s="30" customFormat="1">
      <c r="A76" s="72">
        <f>IF(F76&lt;&gt;"",1+MAX($A$2:A75),"")</f>
        <v>41</v>
      </c>
      <c r="B76" s="73"/>
      <c r="C76" s="74"/>
      <c r="D76" s="57" t="s">
        <v>90</v>
      </c>
      <c r="E76" s="60">
        <v>1</v>
      </c>
      <c r="F76" s="76">
        <v>0</v>
      </c>
      <c r="G76" s="77">
        <f t="shared" si="70"/>
        <v>1</v>
      </c>
      <c r="H76" s="58" t="s">
        <v>53</v>
      </c>
      <c r="I76" s="85">
        <v>4</v>
      </c>
      <c r="J76" s="86">
        <f t="shared" si="77"/>
        <v>4</v>
      </c>
      <c r="K76" s="87">
        <f>'LABOR SHEET'!C$3</f>
        <v>48</v>
      </c>
      <c r="L76" s="88">
        <f t="shared" si="78"/>
        <v>192</v>
      </c>
      <c r="M76" s="88">
        <f t="shared" si="79"/>
        <v>192</v>
      </c>
      <c r="N76" s="88">
        <v>210</v>
      </c>
      <c r="O76" s="88">
        <f t="shared" si="80"/>
        <v>210</v>
      </c>
      <c r="P76" s="88">
        <f t="shared" si="81"/>
        <v>402</v>
      </c>
      <c r="Q76" s="105">
        <f t="shared" si="82"/>
        <v>402</v>
      </c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</row>
    <row r="77" spans="1:36" s="30" customFormat="1" ht="31">
      <c r="A77" s="72">
        <f>IF(F77&lt;&gt;"",1+MAX($A$2:A76),"")</f>
        <v>42</v>
      </c>
      <c r="B77" s="73"/>
      <c r="C77" s="74"/>
      <c r="D77" s="57" t="s">
        <v>91</v>
      </c>
      <c r="E77" s="60">
        <v>1</v>
      </c>
      <c r="F77" s="76">
        <v>0</v>
      </c>
      <c r="G77" s="77">
        <f t="shared" si="70"/>
        <v>1</v>
      </c>
      <c r="H77" s="58" t="s">
        <v>53</v>
      </c>
      <c r="I77" s="85">
        <v>0.6</v>
      </c>
      <c r="J77" s="86">
        <f t="shared" si="77"/>
        <v>0.6</v>
      </c>
      <c r="K77" s="87">
        <f>'LABOR SHEET'!C$3</f>
        <v>48</v>
      </c>
      <c r="L77" s="88">
        <f t="shared" si="78"/>
        <v>28.8</v>
      </c>
      <c r="M77" s="88">
        <f t="shared" si="79"/>
        <v>28.8</v>
      </c>
      <c r="N77" s="88">
        <v>40</v>
      </c>
      <c r="O77" s="88">
        <f t="shared" si="80"/>
        <v>40</v>
      </c>
      <c r="P77" s="88">
        <f t="shared" si="81"/>
        <v>68.8</v>
      </c>
      <c r="Q77" s="105">
        <f t="shared" si="82"/>
        <v>68.8</v>
      </c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</row>
    <row r="78" spans="1:36" s="30" customFormat="1">
      <c r="A78" s="72" t="str">
        <f>IF(F78&lt;&gt;"",1+MAX($A$2:A77),"")</f>
        <v/>
      </c>
      <c r="B78" s="73"/>
      <c r="C78" s="74"/>
      <c r="D78" s="57"/>
      <c r="E78" s="60"/>
      <c r="F78" s="76"/>
      <c r="G78" s="77"/>
      <c r="H78" s="58"/>
      <c r="I78" s="85"/>
      <c r="J78" s="86"/>
      <c r="K78" s="87"/>
      <c r="L78" s="88"/>
      <c r="M78" s="92"/>
      <c r="N78" s="92"/>
      <c r="O78" s="92"/>
      <c r="P78" s="92"/>
      <c r="Q78" s="103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</row>
    <row r="79" spans="1:36" s="30" customFormat="1">
      <c r="A79" s="72" t="str">
        <f>IF(F79&lt;&gt;"",1+MAX($A$2:A78),"")</f>
        <v/>
      </c>
      <c r="B79" s="73"/>
      <c r="C79" s="74"/>
      <c r="D79" s="75" t="s">
        <v>92</v>
      </c>
      <c r="E79" s="60"/>
      <c r="F79" s="76"/>
      <c r="G79" s="77"/>
      <c r="H79" s="58"/>
      <c r="I79" s="85"/>
      <c r="J79" s="86"/>
      <c r="K79" s="87"/>
      <c r="L79" s="88"/>
      <c r="M79" s="92"/>
      <c r="N79" s="92"/>
      <c r="O79" s="92"/>
      <c r="P79" s="92"/>
      <c r="Q79" s="103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</row>
    <row r="80" spans="1:36" s="30" customFormat="1" ht="31">
      <c r="A80" s="72">
        <f>IF(F80&lt;&gt;"",1+MAX($A$2:A79),"")</f>
        <v>43</v>
      </c>
      <c r="B80" s="73"/>
      <c r="C80" s="74"/>
      <c r="D80" s="57" t="s">
        <v>93</v>
      </c>
      <c r="E80" s="60">
        <v>1</v>
      </c>
      <c r="F80" s="76">
        <v>0</v>
      </c>
      <c r="G80" s="77">
        <f t="shared" ref="G80:G90" si="83">E80*(1+F80)</f>
        <v>1</v>
      </c>
      <c r="H80" s="58" t="s">
        <v>53</v>
      </c>
      <c r="I80" s="85">
        <v>2.6</v>
      </c>
      <c r="J80" s="86">
        <f t="shared" ref="J80:J81" si="84">+I80*G80</f>
        <v>2.6</v>
      </c>
      <c r="K80" s="87">
        <f>'LABOR SHEET'!C$3</f>
        <v>48</v>
      </c>
      <c r="L80" s="88">
        <f t="shared" ref="L80:L81" si="85">I80*K80</f>
        <v>124.8</v>
      </c>
      <c r="M80" s="88">
        <f t="shared" ref="M80:M81" si="86">K80*J80</f>
        <v>124.8</v>
      </c>
      <c r="N80" s="88">
        <v>0</v>
      </c>
      <c r="O80" s="88">
        <f t="shared" ref="O80:O81" si="87">N80*G80</f>
        <v>0</v>
      </c>
      <c r="P80" s="88">
        <f t="shared" ref="P80:P81" si="88">(I80*K80)+N80</f>
        <v>124.8</v>
      </c>
      <c r="Q80" s="105">
        <f t="shared" ref="Q80:Q81" si="89">P80*G80</f>
        <v>124.8</v>
      </c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</row>
    <row r="81" spans="1:36" s="30" customFormat="1" ht="46.5">
      <c r="A81" s="72">
        <f>IF(F81&lt;&gt;"",1+MAX($A$2:A80),"")</f>
        <v>44</v>
      </c>
      <c r="B81" s="73"/>
      <c r="C81" s="74"/>
      <c r="D81" s="57" t="s">
        <v>94</v>
      </c>
      <c r="E81" s="60">
        <v>1</v>
      </c>
      <c r="F81" s="76">
        <v>0</v>
      </c>
      <c r="G81" s="77">
        <f t="shared" si="83"/>
        <v>1</v>
      </c>
      <c r="H81" s="58" t="s">
        <v>53</v>
      </c>
      <c r="I81" s="85">
        <v>3</v>
      </c>
      <c r="J81" s="86">
        <f t="shared" si="84"/>
        <v>3</v>
      </c>
      <c r="K81" s="87">
        <f>'LABOR SHEET'!C$3</f>
        <v>48</v>
      </c>
      <c r="L81" s="88">
        <f t="shared" si="85"/>
        <v>144</v>
      </c>
      <c r="M81" s="88">
        <f t="shared" si="86"/>
        <v>144</v>
      </c>
      <c r="N81" s="88">
        <v>357</v>
      </c>
      <c r="O81" s="88">
        <f t="shared" si="87"/>
        <v>357</v>
      </c>
      <c r="P81" s="88">
        <f t="shared" si="88"/>
        <v>501</v>
      </c>
      <c r="Q81" s="105">
        <f t="shared" si="89"/>
        <v>501</v>
      </c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</row>
    <row r="82" spans="1:36" s="30" customFormat="1">
      <c r="A82" s="72" t="str">
        <f>IF(F82&lt;&gt;"",1+MAX($A$2:A81),"")</f>
        <v/>
      </c>
      <c r="B82" s="73"/>
      <c r="C82" s="74"/>
      <c r="D82" s="57"/>
      <c r="E82" s="60"/>
      <c r="F82" s="76"/>
      <c r="G82" s="77"/>
      <c r="H82" s="58"/>
      <c r="I82" s="85"/>
      <c r="J82" s="86"/>
      <c r="K82" s="87"/>
      <c r="L82" s="88"/>
      <c r="M82" s="92"/>
      <c r="N82" s="92"/>
      <c r="O82" s="92"/>
      <c r="P82" s="92"/>
      <c r="Q82" s="103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</row>
    <row r="83" spans="1:36" s="30" customFormat="1">
      <c r="A83" s="72" t="str">
        <f>IF(F83&lt;&gt;"",1+MAX($A$2:A82),"")</f>
        <v/>
      </c>
      <c r="B83" s="73"/>
      <c r="C83" s="74"/>
      <c r="D83" s="75" t="s">
        <v>95</v>
      </c>
      <c r="E83" s="60"/>
      <c r="F83" s="76"/>
      <c r="G83" s="77"/>
      <c r="H83" s="58"/>
      <c r="I83" s="85"/>
      <c r="J83" s="86"/>
      <c r="K83" s="87"/>
      <c r="L83" s="88"/>
      <c r="M83" s="92"/>
      <c r="N83" s="92"/>
      <c r="O83" s="92"/>
      <c r="P83" s="92"/>
      <c r="Q83" s="103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</row>
    <row r="84" spans="1:36" s="30" customFormat="1">
      <c r="A84" s="72">
        <f>IF(F84&lt;&gt;"",1+MAX($A$2:A83),"")</f>
        <v>45</v>
      </c>
      <c r="B84" s="73"/>
      <c r="C84" s="74"/>
      <c r="D84" s="57" t="s">
        <v>96</v>
      </c>
      <c r="E84" s="60">
        <v>2</v>
      </c>
      <c r="F84" s="76">
        <v>0</v>
      </c>
      <c r="G84" s="77">
        <f t="shared" si="83"/>
        <v>2</v>
      </c>
      <c r="H84" s="58" t="s">
        <v>53</v>
      </c>
      <c r="I84" s="85">
        <v>0.6</v>
      </c>
      <c r="J84" s="86">
        <f t="shared" ref="J84:J90" si="90">+I84*G84</f>
        <v>1.2</v>
      </c>
      <c r="K84" s="87">
        <f>'LABOR SHEET'!C$3</f>
        <v>48</v>
      </c>
      <c r="L84" s="88">
        <f t="shared" ref="L84:L90" si="91">I84*K84</f>
        <v>28.8</v>
      </c>
      <c r="M84" s="88">
        <f t="shared" ref="M84:M90" si="92">K84*J84</f>
        <v>57.6</v>
      </c>
      <c r="N84" s="88">
        <v>47</v>
      </c>
      <c r="O84" s="88">
        <f t="shared" ref="O84:O90" si="93">N84*G84</f>
        <v>94</v>
      </c>
      <c r="P84" s="88">
        <f t="shared" ref="P84:P90" si="94">(I84*K84)+N84</f>
        <v>75.8</v>
      </c>
      <c r="Q84" s="105">
        <f t="shared" ref="Q84:Q90" si="95">P84*G84</f>
        <v>151.6</v>
      </c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</row>
    <row r="85" spans="1:36" s="30" customFormat="1" ht="31">
      <c r="A85" s="72">
        <f>IF(F85&lt;&gt;"",1+MAX($A$2:A84),"")</f>
        <v>46</v>
      </c>
      <c r="B85" s="73"/>
      <c r="C85" s="74"/>
      <c r="D85" s="57" t="s">
        <v>97</v>
      </c>
      <c r="E85" s="60">
        <v>2</v>
      </c>
      <c r="F85" s="76">
        <v>0</v>
      </c>
      <c r="G85" s="77">
        <f t="shared" si="83"/>
        <v>2</v>
      </c>
      <c r="H85" s="58" t="s">
        <v>53</v>
      </c>
      <c r="I85" s="85">
        <v>1.1000000000000001</v>
      </c>
      <c r="J85" s="86">
        <f t="shared" si="90"/>
        <v>2.2000000000000002</v>
      </c>
      <c r="K85" s="87">
        <f>'LABOR SHEET'!C$3</f>
        <v>48</v>
      </c>
      <c r="L85" s="88">
        <f t="shared" si="91"/>
        <v>52.8</v>
      </c>
      <c r="M85" s="88">
        <f t="shared" si="92"/>
        <v>105.6</v>
      </c>
      <c r="N85" s="88">
        <v>142</v>
      </c>
      <c r="O85" s="88">
        <f t="shared" si="93"/>
        <v>284</v>
      </c>
      <c r="P85" s="88">
        <f t="shared" si="94"/>
        <v>194.8</v>
      </c>
      <c r="Q85" s="105">
        <f t="shared" si="95"/>
        <v>389.6</v>
      </c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</row>
    <row r="86" spans="1:36" s="30" customFormat="1">
      <c r="A86" s="72">
        <f>IF(F86&lt;&gt;"",1+MAX($A$2:A85),"")</f>
        <v>47</v>
      </c>
      <c r="B86" s="73"/>
      <c r="C86" s="74"/>
      <c r="D86" s="57" t="s">
        <v>98</v>
      </c>
      <c r="E86" s="60">
        <v>1</v>
      </c>
      <c r="F86" s="76">
        <v>0</v>
      </c>
      <c r="G86" s="77">
        <f t="shared" si="83"/>
        <v>1</v>
      </c>
      <c r="H86" s="58" t="s">
        <v>53</v>
      </c>
      <c r="I86" s="85">
        <v>0.77</v>
      </c>
      <c r="J86" s="86">
        <f t="shared" si="90"/>
        <v>0.77</v>
      </c>
      <c r="K86" s="87">
        <f>'LABOR SHEET'!C$3</f>
        <v>48</v>
      </c>
      <c r="L86" s="88">
        <f t="shared" si="91"/>
        <v>36.96</v>
      </c>
      <c r="M86" s="88">
        <f t="shared" si="92"/>
        <v>36.96</v>
      </c>
      <c r="N86" s="88">
        <v>87.4</v>
      </c>
      <c r="O86" s="88">
        <f t="shared" si="93"/>
        <v>87.4</v>
      </c>
      <c r="P86" s="88">
        <f t="shared" si="94"/>
        <v>124.36</v>
      </c>
      <c r="Q86" s="105">
        <f t="shared" si="95"/>
        <v>124.36</v>
      </c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</row>
    <row r="87" spans="1:36" s="30" customFormat="1">
      <c r="A87" s="72">
        <f>IF(F87&lt;&gt;"",1+MAX($A$2:A86),"")</f>
        <v>48</v>
      </c>
      <c r="B87" s="73"/>
      <c r="C87" s="74"/>
      <c r="D87" s="57" t="s">
        <v>99</v>
      </c>
      <c r="E87" s="60">
        <v>1</v>
      </c>
      <c r="F87" s="76">
        <v>0</v>
      </c>
      <c r="G87" s="77">
        <f t="shared" si="83"/>
        <v>1</v>
      </c>
      <c r="H87" s="58" t="s">
        <v>53</v>
      </c>
      <c r="I87" s="85">
        <v>0.87</v>
      </c>
      <c r="J87" s="86">
        <f t="shared" si="90"/>
        <v>0.87</v>
      </c>
      <c r="K87" s="87">
        <f>'LABOR SHEET'!C$3</f>
        <v>48</v>
      </c>
      <c r="L87" s="88">
        <f t="shared" si="91"/>
        <v>41.76</v>
      </c>
      <c r="M87" s="88">
        <f t="shared" si="92"/>
        <v>41.76</v>
      </c>
      <c r="N87" s="88">
        <v>100</v>
      </c>
      <c r="O87" s="88">
        <f t="shared" si="93"/>
        <v>100</v>
      </c>
      <c r="P87" s="88">
        <f t="shared" si="94"/>
        <v>141.76</v>
      </c>
      <c r="Q87" s="105">
        <f t="shared" si="95"/>
        <v>141.76</v>
      </c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</row>
    <row r="88" spans="1:36" s="30" customFormat="1">
      <c r="A88" s="72">
        <f>IF(F88&lt;&gt;"",1+MAX($A$2:A87),"")</f>
        <v>49</v>
      </c>
      <c r="B88" s="73"/>
      <c r="C88" s="74"/>
      <c r="D88" s="57" t="s">
        <v>100</v>
      </c>
      <c r="E88" s="60">
        <v>4</v>
      </c>
      <c r="F88" s="76">
        <v>0</v>
      </c>
      <c r="G88" s="77">
        <f t="shared" si="83"/>
        <v>4</v>
      </c>
      <c r="H88" s="58" t="s">
        <v>53</v>
      </c>
      <c r="I88" s="85">
        <v>0.2</v>
      </c>
      <c r="J88" s="86">
        <f t="shared" si="90"/>
        <v>0.8</v>
      </c>
      <c r="K88" s="87">
        <f>'LABOR SHEET'!C$3</f>
        <v>48</v>
      </c>
      <c r="L88" s="88">
        <f t="shared" si="91"/>
        <v>9.6</v>
      </c>
      <c r="M88" s="88">
        <f t="shared" si="92"/>
        <v>38.4</v>
      </c>
      <c r="N88" s="88">
        <v>12</v>
      </c>
      <c r="O88" s="88">
        <f t="shared" si="93"/>
        <v>48</v>
      </c>
      <c r="P88" s="88">
        <f t="shared" si="94"/>
        <v>21.6</v>
      </c>
      <c r="Q88" s="105">
        <f t="shared" si="95"/>
        <v>86.4</v>
      </c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</row>
    <row r="89" spans="1:36" s="30" customFormat="1" ht="77.5">
      <c r="A89" s="72">
        <f>IF(F89&lt;&gt;"",1+MAX($A$2:A88),"")</f>
        <v>50</v>
      </c>
      <c r="B89" s="73"/>
      <c r="C89" s="74"/>
      <c r="D89" s="57" t="s">
        <v>101</v>
      </c>
      <c r="E89" s="60">
        <v>1</v>
      </c>
      <c r="F89" s="76">
        <v>0</v>
      </c>
      <c r="G89" s="77">
        <f t="shared" si="83"/>
        <v>1</v>
      </c>
      <c r="H89" s="58" t="s">
        <v>53</v>
      </c>
      <c r="I89" s="85">
        <v>4</v>
      </c>
      <c r="J89" s="86">
        <f t="shared" si="90"/>
        <v>4</v>
      </c>
      <c r="K89" s="87">
        <f>'LABOR SHEET'!C$3</f>
        <v>48</v>
      </c>
      <c r="L89" s="88">
        <f t="shared" si="91"/>
        <v>192</v>
      </c>
      <c r="M89" s="88">
        <f t="shared" si="92"/>
        <v>192</v>
      </c>
      <c r="N89" s="88">
        <v>545</v>
      </c>
      <c r="O89" s="88">
        <f t="shared" si="93"/>
        <v>545</v>
      </c>
      <c r="P89" s="88">
        <f t="shared" si="94"/>
        <v>737</v>
      </c>
      <c r="Q89" s="105">
        <f t="shared" si="95"/>
        <v>737</v>
      </c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</row>
    <row r="90" spans="1:36" s="30" customFormat="1" ht="31">
      <c r="A90" s="72">
        <f>IF(F90&lt;&gt;"",1+MAX($A$2:A89),"")</f>
        <v>51</v>
      </c>
      <c r="B90" s="73"/>
      <c r="C90" s="74"/>
      <c r="D90" s="57" t="s">
        <v>102</v>
      </c>
      <c r="E90" s="60">
        <v>1</v>
      </c>
      <c r="F90" s="76">
        <v>0</v>
      </c>
      <c r="G90" s="77">
        <f t="shared" si="83"/>
        <v>1</v>
      </c>
      <c r="H90" s="58" t="s">
        <v>53</v>
      </c>
      <c r="I90" s="85">
        <v>3.6</v>
      </c>
      <c r="J90" s="86">
        <f t="shared" si="90"/>
        <v>3.6</v>
      </c>
      <c r="K90" s="87">
        <f>'LABOR SHEET'!C$3</f>
        <v>48</v>
      </c>
      <c r="L90" s="88">
        <f t="shared" si="91"/>
        <v>172.8</v>
      </c>
      <c r="M90" s="88">
        <f t="shared" si="92"/>
        <v>172.8</v>
      </c>
      <c r="N90" s="88">
        <v>473</v>
      </c>
      <c r="O90" s="88">
        <f t="shared" si="93"/>
        <v>473</v>
      </c>
      <c r="P90" s="88">
        <f t="shared" si="94"/>
        <v>645.79999999999995</v>
      </c>
      <c r="Q90" s="105">
        <f t="shared" si="95"/>
        <v>645.79999999999995</v>
      </c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</row>
    <row r="91" spans="1:36" s="30" customFormat="1">
      <c r="A91" s="72" t="str">
        <f>IF(F91&lt;&gt;"",1+MAX($A$2:A90),"")</f>
        <v/>
      </c>
      <c r="B91" s="73"/>
      <c r="C91" s="74"/>
      <c r="D91" s="57"/>
      <c r="E91" s="60"/>
      <c r="F91" s="76"/>
      <c r="G91" s="77"/>
      <c r="H91" s="58"/>
      <c r="I91" s="85"/>
      <c r="J91" s="86"/>
      <c r="K91" s="87"/>
      <c r="L91" s="88"/>
      <c r="M91" s="92"/>
      <c r="N91" s="92"/>
      <c r="O91" s="92"/>
      <c r="P91" s="92"/>
      <c r="Q91" s="103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</row>
    <row r="92" spans="1:36" s="30" customFormat="1">
      <c r="A92" s="72" t="str">
        <f>IF(F92&lt;&gt;"",1+MAX($A$2:A91),"")</f>
        <v/>
      </c>
      <c r="B92" s="73"/>
      <c r="C92" s="74"/>
      <c r="D92" s="75" t="s">
        <v>103</v>
      </c>
      <c r="E92" s="60"/>
      <c r="F92" s="76"/>
      <c r="G92" s="77"/>
      <c r="H92" s="58"/>
      <c r="I92" s="85"/>
      <c r="J92" s="86"/>
      <c r="K92" s="87"/>
      <c r="L92" s="88"/>
      <c r="M92" s="92"/>
      <c r="N92" s="92"/>
      <c r="O92" s="92"/>
      <c r="P92" s="92"/>
      <c r="Q92" s="103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</row>
    <row r="93" spans="1:36" s="30" customFormat="1">
      <c r="A93" s="72">
        <f>IF(F93&lt;&gt;"",1+MAX($A$2:A92),"")</f>
        <v>52</v>
      </c>
      <c r="B93" s="73"/>
      <c r="C93" s="74"/>
      <c r="D93" s="57" t="s">
        <v>104</v>
      </c>
      <c r="E93" s="60">
        <v>1</v>
      </c>
      <c r="F93" s="76">
        <v>0</v>
      </c>
      <c r="G93" s="77">
        <f t="shared" ref="G93:G97" si="96">E93*(1+F93)</f>
        <v>1</v>
      </c>
      <c r="H93" s="58" t="s">
        <v>53</v>
      </c>
      <c r="I93" s="85">
        <v>2</v>
      </c>
      <c r="J93" s="86">
        <f t="shared" ref="J93:J97" si="97">+I93*G93</f>
        <v>2</v>
      </c>
      <c r="K93" s="87">
        <f>'LABOR SHEET'!C$3</f>
        <v>48</v>
      </c>
      <c r="L93" s="88">
        <f t="shared" ref="L93:L97" si="98">I93*K93</f>
        <v>96</v>
      </c>
      <c r="M93" s="88">
        <f t="shared" ref="M93:M97" si="99">K93*J93</f>
        <v>96</v>
      </c>
      <c r="N93" s="88">
        <v>210</v>
      </c>
      <c r="O93" s="88">
        <f t="shared" ref="O93:O97" si="100">N93*G93</f>
        <v>210</v>
      </c>
      <c r="P93" s="88">
        <f t="shared" ref="P93:P97" si="101">(I93*K93)+N93</f>
        <v>306</v>
      </c>
      <c r="Q93" s="105">
        <f t="shared" ref="Q93:Q97" si="102">P93*G93</f>
        <v>306</v>
      </c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</row>
    <row r="94" spans="1:36" s="30" customFormat="1" ht="46.5">
      <c r="A94" s="72">
        <f>IF(F94&lt;&gt;"",1+MAX($A$2:A93),"")</f>
        <v>53</v>
      </c>
      <c r="B94" s="73"/>
      <c r="C94" s="74"/>
      <c r="D94" s="57" t="s">
        <v>105</v>
      </c>
      <c r="E94" s="60">
        <v>1</v>
      </c>
      <c r="F94" s="76">
        <v>0</v>
      </c>
      <c r="G94" s="77">
        <f t="shared" si="96"/>
        <v>1</v>
      </c>
      <c r="H94" s="58" t="s">
        <v>53</v>
      </c>
      <c r="I94" s="85">
        <v>6.85</v>
      </c>
      <c r="J94" s="86">
        <f t="shared" si="97"/>
        <v>6.85</v>
      </c>
      <c r="K94" s="87">
        <f>'LABOR SHEET'!C$3</f>
        <v>48</v>
      </c>
      <c r="L94" s="88">
        <f t="shared" si="98"/>
        <v>328.8</v>
      </c>
      <c r="M94" s="88">
        <f t="shared" si="99"/>
        <v>328.8</v>
      </c>
      <c r="N94" s="88">
        <v>933</v>
      </c>
      <c r="O94" s="88">
        <f t="shared" si="100"/>
        <v>933</v>
      </c>
      <c r="P94" s="88">
        <f t="shared" si="101"/>
        <v>1261.8</v>
      </c>
      <c r="Q94" s="105">
        <f t="shared" si="102"/>
        <v>1261.8</v>
      </c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</row>
    <row r="95" spans="1:36" s="30" customFormat="1">
      <c r="A95" s="72">
        <f>IF(F95&lt;&gt;"",1+MAX($A$2:A94),"")</f>
        <v>54</v>
      </c>
      <c r="B95" s="73"/>
      <c r="C95" s="74"/>
      <c r="D95" s="57" t="s">
        <v>106</v>
      </c>
      <c r="E95" s="60">
        <v>1</v>
      </c>
      <c r="F95" s="76">
        <v>0</v>
      </c>
      <c r="G95" s="77">
        <f t="shared" si="96"/>
        <v>1</v>
      </c>
      <c r="H95" s="58" t="s">
        <v>53</v>
      </c>
      <c r="I95" s="85">
        <v>2.6</v>
      </c>
      <c r="J95" s="86">
        <f t="shared" si="97"/>
        <v>2.6</v>
      </c>
      <c r="K95" s="87">
        <f>'LABOR SHEET'!C$3</f>
        <v>48</v>
      </c>
      <c r="L95" s="88">
        <f t="shared" si="98"/>
        <v>124.8</v>
      </c>
      <c r="M95" s="88">
        <f t="shared" si="99"/>
        <v>124.8</v>
      </c>
      <c r="N95" s="88">
        <v>279</v>
      </c>
      <c r="O95" s="88">
        <f t="shared" si="100"/>
        <v>279</v>
      </c>
      <c r="P95" s="88">
        <f t="shared" si="101"/>
        <v>403.8</v>
      </c>
      <c r="Q95" s="105">
        <f t="shared" si="102"/>
        <v>403.8</v>
      </c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</row>
    <row r="96" spans="1:36" s="30" customFormat="1" ht="31">
      <c r="A96" s="72">
        <f>IF(F96&lt;&gt;"",1+MAX($A$2:A95),"")</f>
        <v>55</v>
      </c>
      <c r="B96" s="73"/>
      <c r="C96" s="74"/>
      <c r="D96" s="57" t="s">
        <v>107</v>
      </c>
      <c r="E96" s="60">
        <v>1</v>
      </c>
      <c r="F96" s="76">
        <v>0</v>
      </c>
      <c r="G96" s="77">
        <f t="shared" si="96"/>
        <v>1</v>
      </c>
      <c r="H96" s="58" t="s">
        <v>53</v>
      </c>
      <c r="I96" s="85">
        <v>6</v>
      </c>
      <c r="J96" s="86">
        <f t="shared" si="97"/>
        <v>6</v>
      </c>
      <c r="K96" s="87">
        <f>'LABOR SHEET'!C$3</f>
        <v>48</v>
      </c>
      <c r="L96" s="88">
        <f t="shared" si="98"/>
        <v>288</v>
      </c>
      <c r="M96" s="88">
        <f t="shared" si="99"/>
        <v>288</v>
      </c>
      <c r="N96" s="88">
        <v>1088</v>
      </c>
      <c r="O96" s="88">
        <f t="shared" si="100"/>
        <v>1088</v>
      </c>
      <c r="P96" s="88">
        <f t="shared" si="101"/>
        <v>1376</v>
      </c>
      <c r="Q96" s="105">
        <f t="shared" si="102"/>
        <v>1376</v>
      </c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</row>
    <row r="97" spans="1:36" s="30" customFormat="1" ht="93">
      <c r="A97" s="72">
        <f>IF(F97&lt;&gt;"",1+MAX($A$2:A96),"")</f>
        <v>56</v>
      </c>
      <c r="B97" s="73"/>
      <c r="C97" s="74"/>
      <c r="D97" s="57" t="s">
        <v>108</v>
      </c>
      <c r="E97" s="60">
        <v>1</v>
      </c>
      <c r="F97" s="76">
        <v>0</v>
      </c>
      <c r="G97" s="77">
        <f t="shared" si="96"/>
        <v>1</v>
      </c>
      <c r="H97" s="58" t="s">
        <v>53</v>
      </c>
      <c r="I97" s="85">
        <v>10</v>
      </c>
      <c r="J97" s="86">
        <f t="shared" si="97"/>
        <v>10</v>
      </c>
      <c r="K97" s="87">
        <f>'LABOR SHEET'!C$3</f>
        <v>48</v>
      </c>
      <c r="L97" s="88">
        <f t="shared" si="98"/>
        <v>480</v>
      </c>
      <c r="M97" s="88">
        <f t="shared" si="99"/>
        <v>480</v>
      </c>
      <c r="N97" s="88">
        <v>1060.47</v>
      </c>
      <c r="O97" s="88">
        <f t="shared" si="100"/>
        <v>1060.47</v>
      </c>
      <c r="P97" s="88">
        <f t="shared" si="101"/>
        <v>1540.47</v>
      </c>
      <c r="Q97" s="105">
        <f t="shared" si="102"/>
        <v>1540.47</v>
      </c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</row>
    <row r="98" spans="1:36" s="30" customFormat="1">
      <c r="A98" s="72" t="str">
        <f>IF(F98&lt;&gt;"",1+MAX($A$2:A97),"")</f>
        <v/>
      </c>
      <c r="B98" s="73"/>
      <c r="C98" s="74"/>
      <c r="D98" s="57"/>
      <c r="E98" s="60"/>
      <c r="F98" s="76"/>
      <c r="G98" s="77"/>
      <c r="H98" s="58"/>
      <c r="I98" s="85"/>
      <c r="J98" s="86"/>
      <c r="K98" s="87"/>
      <c r="L98" s="88"/>
      <c r="M98" s="92"/>
      <c r="N98" s="92"/>
      <c r="O98" s="92"/>
      <c r="P98" s="92"/>
      <c r="Q98" s="103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</row>
    <row r="99" spans="1:36" s="30" customFormat="1">
      <c r="A99" s="72" t="str">
        <f>IF(F99&lt;&gt;"",1+MAX($A$2:A98),"")</f>
        <v/>
      </c>
      <c r="B99" s="73"/>
      <c r="C99" s="74"/>
      <c r="D99" s="75" t="s">
        <v>109</v>
      </c>
      <c r="E99" s="60"/>
      <c r="F99" s="76"/>
      <c r="G99" s="77"/>
      <c r="H99" s="58"/>
      <c r="I99" s="85"/>
      <c r="J99" s="86"/>
      <c r="K99" s="87"/>
      <c r="L99" s="88"/>
      <c r="M99" s="92"/>
      <c r="N99" s="92"/>
      <c r="O99" s="92"/>
      <c r="P99" s="92"/>
      <c r="Q99" s="103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</row>
    <row r="100" spans="1:36" s="30" customFormat="1" ht="31">
      <c r="A100" s="72">
        <f>IF(F100&lt;&gt;"",1+MAX($A$2:A99),"")</f>
        <v>57</v>
      </c>
      <c r="B100" s="73"/>
      <c r="C100" s="74"/>
      <c r="D100" s="57" t="s">
        <v>110</v>
      </c>
      <c r="E100" s="60">
        <v>18</v>
      </c>
      <c r="F100" s="76">
        <v>0</v>
      </c>
      <c r="G100" s="77">
        <f>E100*(1+F100)</f>
        <v>18</v>
      </c>
      <c r="H100" s="58" t="s">
        <v>53</v>
      </c>
      <c r="I100" s="85">
        <v>0.6</v>
      </c>
      <c r="J100" s="86">
        <f t="shared" ref="J100:J101" si="103">+I100*G100</f>
        <v>10.8</v>
      </c>
      <c r="K100" s="87">
        <f>'LABOR SHEET'!C$3</f>
        <v>48</v>
      </c>
      <c r="L100" s="88">
        <f t="shared" ref="L100:L101" si="104">I100*K100</f>
        <v>28.8</v>
      </c>
      <c r="M100" s="88">
        <f t="shared" ref="M100:M101" si="105">K100*J100</f>
        <v>518.4</v>
      </c>
      <c r="N100" s="88">
        <v>14.6</v>
      </c>
      <c r="O100" s="88">
        <f t="shared" ref="O100:O101" si="106">N100*G100</f>
        <v>262.8</v>
      </c>
      <c r="P100" s="88">
        <f t="shared" ref="P100:P101" si="107">(I100*K100)+N100</f>
        <v>43.4</v>
      </c>
      <c r="Q100" s="105">
        <f t="shared" ref="Q100:Q101" si="108">P100*G100</f>
        <v>781.2</v>
      </c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</row>
    <row r="101" spans="1:36" s="30" customFormat="1">
      <c r="A101" s="72">
        <f>IF(F101&lt;&gt;"",1+MAX($A$2:A100),"")</f>
        <v>58</v>
      </c>
      <c r="B101" s="73"/>
      <c r="C101" s="74"/>
      <c r="D101" s="57" t="s">
        <v>111</v>
      </c>
      <c r="E101" s="60">
        <v>30</v>
      </c>
      <c r="F101" s="76">
        <v>0</v>
      </c>
      <c r="G101" s="77">
        <f>E101*(1+F101)</f>
        <v>30</v>
      </c>
      <c r="H101" s="58" t="s">
        <v>50</v>
      </c>
      <c r="I101" s="85">
        <v>6.5000000000000002E-2</v>
      </c>
      <c r="J101" s="86">
        <f t="shared" si="103"/>
        <v>1.95</v>
      </c>
      <c r="K101" s="87">
        <f>'LABOR SHEET'!C$3</f>
        <v>48</v>
      </c>
      <c r="L101" s="88">
        <f t="shared" si="104"/>
        <v>3.12</v>
      </c>
      <c r="M101" s="88">
        <f t="shared" si="105"/>
        <v>93.6</v>
      </c>
      <c r="N101" s="88">
        <v>0</v>
      </c>
      <c r="O101" s="88">
        <f t="shared" si="106"/>
        <v>0</v>
      </c>
      <c r="P101" s="88">
        <f t="shared" si="107"/>
        <v>3.12</v>
      </c>
      <c r="Q101" s="105">
        <f t="shared" si="108"/>
        <v>93.6</v>
      </c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</row>
    <row r="102" spans="1:36" s="30" customFormat="1">
      <c r="A102" s="72" t="str">
        <f>IF(F102&lt;&gt;"",1+MAX($A$2:A101),"")</f>
        <v/>
      </c>
      <c r="B102" s="73"/>
      <c r="C102" s="74"/>
      <c r="D102" s="57"/>
      <c r="E102" s="60"/>
      <c r="F102" s="76"/>
      <c r="G102" s="77"/>
      <c r="H102" s="58"/>
      <c r="I102" s="85"/>
      <c r="J102" s="86"/>
      <c r="K102" s="87"/>
      <c r="L102" s="88"/>
      <c r="M102" s="92"/>
      <c r="N102" s="92"/>
      <c r="O102" s="92"/>
      <c r="P102" s="92"/>
      <c r="Q102" s="116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</row>
    <row r="103" spans="1:36" s="30" customFormat="1">
      <c r="A103" s="106" t="str">
        <f>IF(F103&lt;&gt;"",1+MAX($A$2:A102),"")</f>
        <v/>
      </c>
      <c r="B103" s="73"/>
      <c r="C103" s="107"/>
      <c r="D103" s="68" t="s">
        <v>45</v>
      </c>
      <c r="E103" s="108"/>
      <c r="F103" s="108"/>
      <c r="G103" s="109"/>
      <c r="H103" s="108"/>
      <c r="I103" s="108"/>
      <c r="J103" s="112"/>
      <c r="K103" s="112"/>
      <c r="L103" s="113"/>
      <c r="M103" s="114"/>
      <c r="N103" s="113"/>
      <c r="O103" s="113"/>
      <c r="P103" s="115"/>
      <c r="Q103" s="98">
        <f>SUM(Q20:Q101)</f>
        <v>13546.177573999999</v>
      </c>
      <c r="S103" s="102"/>
    </row>
    <row r="104" spans="1:36" s="30" customFormat="1">
      <c r="A104" s="110" t="str">
        <f>IF(F104&lt;&gt;"",1+MAX($A$2:A103),"")</f>
        <v/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7"/>
      <c r="S104" s="102"/>
    </row>
    <row r="105" spans="1:36" s="30" customFormat="1">
      <c r="A105" s="45" t="str">
        <f>IF(F105&lt;&gt;"",1+MAX($A$2:A104),"")</f>
        <v/>
      </c>
      <c r="B105" s="46"/>
      <c r="C105" s="46">
        <v>23</v>
      </c>
      <c r="D105" s="48" t="s">
        <v>112</v>
      </c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101"/>
      <c r="S105" s="102"/>
    </row>
    <row r="106" spans="1:36" s="30" customFormat="1">
      <c r="A106" s="72" t="str">
        <f>IF(F106&lt;&gt;"",1+MAX($A$2:A105),"")</f>
        <v/>
      </c>
      <c r="B106" s="73"/>
      <c r="C106" s="74"/>
      <c r="D106" s="75" t="s">
        <v>113</v>
      </c>
      <c r="E106" s="60"/>
      <c r="F106" s="76"/>
      <c r="G106" s="77"/>
      <c r="H106" s="58"/>
      <c r="I106" s="85"/>
      <c r="J106" s="86"/>
      <c r="K106" s="87"/>
      <c r="L106" s="88"/>
      <c r="M106" s="92"/>
      <c r="N106" s="92"/>
      <c r="O106" s="92"/>
      <c r="P106" s="92"/>
      <c r="Q106" s="103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</row>
    <row r="107" spans="1:36" s="30" customFormat="1">
      <c r="A107" s="72">
        <f>IF(F107&lt;&gt;"",1+MAX($A$2:A106),"")</f>
        <v>59</v>
      </c>
      <c r="B107" s="73"/>
      <c r="C107" s="74"/>
      <c r="D107" s="57" t="s">
        <v>114</v>
      </c>
      <c r="E107" s="60">
        <v>1</v>
      </c>
      <c r="F107" s="76">
        <v>0</v>
      </c>
      <c r="G107" s="77">
        <f t="shared" ref="G107:G114" si="109">E107*(1+F107)</f>
        <v>1</v>
      </c>
      <c r="H107" s="58" t="s">
        <v>53</v>
      </c>
      <c r="I107" s="85">
        <v>2</v>
      </c>
      <c r="J107" s="86">
        <f t="shared" ref="J107:J113" si="110">+I107*G107</f>
        <v>2</v>
      </c>
      <c r="K107" s="87">
        <f>'LABOR SHEET'!C$4</f>
        <v>48</v>
      </c>
      <c r="L107" s="88">
        <f t="shared" ref="L107:L113" si="111">I107*K107</f>
        <v>96</v>
      </c>
      <c r="M107" s="88">
        <f t="shared" ref="M107:M113" si="112">K107*J107</f>
        <v>96</v>
      </c>
      <c r="N107" s="88">
        <v>0</v>
      </c>
      <c r="O107" s="88">
        <f t="shared" ref="O107:O113" si="113">N107*G107</f>
        <v>0</v>
      </c>
      <c r="P107" s="88">
        <f t="shared" ref="P107:P113" si="114">(I107*K107)+N107</f>
        <v>96</v>
      </c>
      <c r="Q107" s="105">
        <f t="shared" ref="Q107:Q113" si="115">P107*G107</f>
        <v>96</v>
      </c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</row>
    <row r="108" spans="1:36" s="30" customFormat="1">
      <c r="A108" s="72" t="str">
        <f>IF(F108&lt;&gt;"",1+MAX($A$2:A107),"")</f>
        <v/>
      </c>
      <c r="B108" s="73"/>
      <c r="C108" s="74"/>
      <c r="D108" s="57"/>
      <c r="E108" s="60"/>
      <c r="F108" s="76"/>
      <c r="G108" s="77"/>
      <c r="H108" s="58"/>
      <c r="I108" s="85"/>
      <c r="J108" s="86"/>
      <c r="K108" s="87"/>
      <c r="L108" s="88"/>
      <c r="M108" s="92"/>
      <c r="N108" s="92"/>
      <c r="O108" s="88"/>
      <c r="P108" s="88"/>
      <c r="Q108" s="103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</row>
    <row r="109" spans="1:36" s="30" customFormat="1">
      <c r="A109" s="72" t="str">
        <f>IF(F109&lt;&gt;"",1+MAX($A$2:A108),"")</f>
        <v/>
      </c>
      <c r="B109" s="73"/>
      <c r="C109" s="74"/>
      <c r="D109" s="75" t="s">
        <v>115</v>
      </c>
      <c r="E109" s="60"/>
      <c r="F109" s="76"/>
      <c r="G109" s="77"/>
      <c r="H109" s="58"/>
      <c r="I109" s="85"/>
      <c r="J109" s="86"/>
      <c r="K109" s="87"/>
      <c r="L109" s="88"/>
      <c r="M109" s="92"/>
      <c r="N109" s="92"/>
      <c r="O109" s="88"/>
      <c r="P109" s="88"/>
      <c r="Q109" s="103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</row>
    <row r="110" spans="1:36" s="30" customFormat="1">
      <c r="A110" s="72" t="str">
        <f>IF(F110&lt;&gt;"",1+MAX($A$2:A109),"")</f>
        <v/>
      </c>
      <c r="B110" s="73"/>
      <c r="C110" s="74"/>
      <c r="D110" s="78" t="s">
        <v>116</v>
      </c>
      <c r="E110" s="60"/>
      <c r="F110" s="76"/>
      <c r="G110" s="77"/>
      <c r="H110" s="58"/>
      <c r="I110" s="85"/>
      <c r="J110" s="86"/>
      <c r="K110" s="87"/>
      <c r="L110" s="88"/>
      <c r="M110" s="92"/>
      <c r="N110" s="92"/>
      <c r="O110" s="88"/>
      <c r="P110" s="88"/>
      <c r="Q110" s="103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</row>
    <row r="111" spans="1:36" s="30" customFormat="1">
      <c r="A111" s="72">
        <f>IF(F111&lt;&gt;"",1+MAX($A$2:A110),"")</f>
        <v>60</v>
      </c>
      <c r="B111" s="73"/>
      <c r="C111" s="74"/>
      <c r="D111" s="57" t="s">
        <v>117</v>
      </c>
      <c r="E111" s="60">
        <v>17.89</v>
      </c>
      <c r="F111" s="76">
        <v>0.05</v>
      </c>
      <c r="G111" s="77">
        <f t="shared" si="109"/>
        <v>18.784500000000001</v>
      </c>
      <c r="H111" s="58" t="s">
        <v>50</v>
      </c>
      <c r="I111" s="85">
        <v>0.31</v>
      </c>
      <c r="J111" s="86">
        <f t="shared" si="110"/>
        <v>5.8231950000000001</v>
      </c>
      <c r="K111" s="87">
        <f>'LABOR SHEET'!C$4</f>
        <v>48</v>
      </c>
      <c r="L111" s="88">
        <f t="shared" si="111"/>
        <v>14.88</v>
      </c>
      <c r="M111" s="88">
        <f t="shared" si="112"/>
        <v>279.51335999999998</v>
      </c>
      <c r="N111" s="88">
        <v>13.35</v>
      </c>
      <c r="O111" s="88">
        <f t="shared" si="113"/>
        <v>250.77307500000001</v>
      </c>
      <c r="P111" s="88">
        <f t="shared" si="114"/>
        <v>28.23</v>
      </c>
      <c r="Q111" s="103">
        <f t="shared" si="115"/>
        <v>530.28643499999998</v>
      </c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</row>
    <row r="112" spans="1:36" s="30" customFormat="1">
      <c r="A112" s="72">
        <f>IF(F112&lt;&gt;"",1+MAX($A$2:A111),"")</f>
        <v>61</v>
      </c>
      <c r="B112" s="73"/>
      <c r="C112" s="74"/>
      <c r="D112" s="57" t="s">
        <v>118</v>
      </c>
      <c r="E112" s="60">
        <v>16.940000000000001</v>
      </c>
      <c r="F112" s="76">
        <v>0.05</v>
      </c>
      <c r="G112" s="77">
        <f t="shared" si="109"/>
        <v>17.786999999999999</v>
      </c>
      <c r="H112" s="58" t="s">
        <v>50</v>
      </c>
      <c r="I112" s="85">
        <v>0.36</v>
      </c>
      <c r="J112" s="86">
        <f t="shared" si="110"/>
        <v>6.4033199999999999</v>
      </c>
      <c r="K112" s="87">
        <f>'LABOR SHEET'!C$4</f>
        <v>48</v>
      </c>
      <c r="L112" s="88">
        <f t="shared" si="111"/>
        <v>17.28</v>
      </c>
      <c r="M112" s="88">
        <f t="shared" si="112"/>
        <v>307.35935999999998</v>
      </c>
      <c r="N112" s="88">
        <v>18.899999999999999</v>
      </c>
      <c r="O112" s="88">
        <f t="shared" si="113"/>
        <v>336.17430000000002</v>
      </c>
      <c r="P112" s="88">
        <f t="shared" si="114"/>
        <v>36.18</v>
      </c>
      <c r="Q112" s="103">
        <f t="shared" si="115"/>
        <v>643.53366000000005</v>
      </c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</row>
    <row r="113" spans="1:36" s="30" customFormat="1">
      <c r="A113" s="72">
        <f>IF(F113&lt;&gt;"",1+MAX($A$2:A112),"")</f>
        <v>62</v>
      </c>
      <c r="B113" s="73"/>
      <c r="C113" s="74"/>
      <c r="D113" s="57" t="s">
        <v>119</v>
      </c>
      <c r="E113" s="60">
        <v>13.03</v>
      </c>
      <c r="F113" s="76">
        <v>0.05</v>
      </c>
      <c r="G113" s="77">
        <f t="shared" si="109"/>
        <v>13.6815</v>
      </c>
      <c r="H113" s="58" t="s">
        <v>50</v>
      </c>
      <c r="I113" s="85">
        <v>0.39200000000000002</v>
      </c>
      <c r="J113" s="86">
        <f t="shared" si="110"/>
        <v>5.3631479999999998</v>
      </c>
      <c r="K113" s="87">
        <f>'LABOR SHEET'!C$4</f>
        <v>48</v>
      </c>
      <c r="L113" s="88">
        <f t="shared" si="111"/>
        <v>18.815999999999999</v>
      </c>
      <c r="M113" s="88">
        <f t="shared" si="112"/>
        <v>257.431104</v>
      </c>
      <c r="N113" s="88">
        <v>20</v>
      </c>
      <c r="O113" s="88">
        <f t="shared" si="113"/>
        <v>273.63</v>
      </c>
      <c r="P113" s="88">
        <f t="shared" si="114"/>
        <v>38.816000000000003</v>
      </c>
      <c r="Q113" s="103">
        <f t="shared" si="115"/>
        <v>531.061104</v>
      </c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</row>
    <row r="114" spans="1:36" s="30" customFormat="1">
      <c r="A114" s="72">
        <f>IF(F114&lt;&gt;"",1+MAX($A$2:A113),"")</f>
        <v>63</v>
      </c>
      <c r="B114" s="73"/>
      <c r="C114" s="74"/>
      <c r="D114" s="57" t="s">
        <v>120</v>
      </c>
      <c r="E114" s="60">
        <v>7.25</v>
      </c>
      <c r="F114" s="76">
        <v>0.05</v>
      </c>
      <c r="G114" s="77">
        <f t="shared" si="109"/>
        <v>7.6124999999999998</v>
      </c>
      <c r="H114" s="58" t="s">
        <v>50</v>
      </c>
      <c r="I114" s="85">
        <f>0.02*((8+8)*2)</f>
        <v>0.64</v>
      </c>
      <c r="J114" s="86">
        <f t="shared" ref="J114" si="116">+I114*G114</f>
        <v>4.8719999999999999</v>
      </c>
      <c r="K114" s="87">
        <f>'LABOR SHEET'!C$4</f>
        <v>48</v>
      </c>
      <c r="L114" s="88">
        <f t="shared" ref="L114" si="117">I114*K114</f>
        <v>30.72</v>
      </c>
      <c r="M114" s="88">
        <f t="shared" ref="M114" si="118">K114*J114</f>
        <v>233.85599999999999</v>
      </c>
      <c r="N114" s="88">
        <f>(8*8)*(0.162)</f>
        <v>10.368</v>
      </c>
      <c r="O114" s="88">
        <f t="shared" ref="O114" si="119">N114*G114</f>
        <v>78.926400000000001</v>
      </c>
      <c r="P114" s="88">
        <f t="shared" ref="P114" si="120">(I114*K114)+N114</f>
        <v>41.088000000000001</v>
      </c>
      <c r="Q114" s="103">
        <f t="shared" ref="Q114" si="121">P114*G114</f>
        <v>312.7824</v>
      </c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</row>
    <row r="115" spans="1:36" s="30" customFormat="1">
      <c r="A115" s="72" t="str">
        <f>IF(F115&lt;&gt;"",1+MAX($A$2:A114),"")</f>
        <v/>
      </c>
      <c r="B115" s="73"/>
      <c r="C115" s="74"/>
      <c r="D115" s="57"/>
      <c r="E115" s="60"/>
      <c r="F115" s="76"/>
      <c r="G115" s="77"/>
      <c r="H115" s="58"/>
      <c r="I115" s="85"/>
      <c r="J115" s="86"/>
      <c r="K115" s="87"/>
      <c r="L115" s="88"/>
      <c r="M115" s="92"/>
      <c r="N115" s="92"/>
      <c r="O115" s="88"/>
      <c r="P115" s="88"/>
      <c r="Q115" s="103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</row>
    <row r="116" spans="1:36" s="30" customFormat="1">
      <c r="A116" s="72" t="str">
        <f>IF(F116&lt;&gt;"",1+MAX($A$2:A115),"")</f>
        <v/>
      </c>
      <c r="B116" s="73"/>
      <c r="C116" s="74"/>
      <c r="D116" s="78" t="s">
        <v>51</v>
      </c>
      <c r="E116" s="60"/>
      <c r="F116" s="76"/>
      <c r="G116" s="77"/>
      <c r="H116" s="58"/>
      <c r="I116" s="85"/>
      <c r="J116" s="86"/>
      <c r="K116" s="87"/>
      <c r="L116" s="88"/>
      <c r="M116" s="92"/>
      <c r="N116" s="92"/>
      <c r="O116" s="88"/>
      <c r="P116" s="88"/>
      <c r="Q116" s="103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</row>
    <row r="117" spans="1:36" s="30" customFormat="1">
      <c r="A117" s="72">
        <f>IF(F117&lt;&gt;"",1+MAX($A$2:A116),"")</f>
        <v>64</v>
      </c>
      <c r="B117" s="73"/>
      <c r="C117" s="74"/>
      <c r="D117" s="57" t="s">
        <v>121</v>
      </c>
      <c r="E117" s="60">
        <v>1</v>
      </c>
      <c r="F117" s="76">
        <v>0</v>
      </c>
      <c r="G117" s="77">
        <f t="shared" ref="G117:G122" si="122">E117*(1+F117)</f>
        <v>1</v>
      </c>
      <c r="H117" s="58" t="s">
        <v>53</v>
      </c>
      <c r="I117" s="85">
        <v>0.3</v>
      </c>
      <c r="J117" s="86">
        <f t="shared" ref="J117:J120" si="123">+I117*G117</f>
        <v>0.3</v>
      </c>
      <c r="K117" s="87">
        <f>'LABOR SHEET'!C$4</f>
        <v>48</v>
      </c>
      <c r="L117" s="88">
        <f t="shared" ref="L117:L120" si="124">I117*K117</f>
        <v>14.4</v>
      </c>
      <c r="M117" s="88">
        <f t="shared" ref="M117:M120" si="125">K117*J117</f>
        <v>14.4</v>
      </c>
      <c r="N117" s="88">
        <v>47</v>
      </c>
      <c r="O117" s="88">
        <f t="shared" ref="O117:O120" si="126">N117*G117</f>
        <v>47</v>
      </c>
      <c r="P117" s="88">
        <f t="shared" ref="P117:P120" si="127">(I117*K117)+N117</f>
        <v>61.4</v>
      </c>
      <c r="Q117" s="103">
        <f t="shared" ref="Q117:Q120" si="128">P117*G117</f>
        <v>61.4</v>
      </c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</row>
    <row r="118" spans="1:36" s="30" customFormat="1">
      <c r="A118" s="72" t="str">
        <f>IF(F118&lt;&gt;"",1+MAX($A$2:A117),"")</f>
        <v/>
      </c>
      <c r="B118" s="73"/>
      <c r="C118" s="74"/>
      <c r="D118" s="57"/>
      <c r="E118" s="60"/>
      <c r="F118" s="76"/>
      <c r="G118" s="77"/>
      <c r="H118" s="58"/>
      <c r="I118" s="85"/>
      <c r="J118" s="86"/>
      <c r="K118" s="87"/>
      <c r="L118" s="88"/>
      <c r="M118" s="92"/>
      <c r="N118" s="92"/>
      <c r="O118" s="88"/>
      <c r="P118" s="88"/>
      <c r="Q118" s="103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</row>
    <row r="119" spans="1:36" s="30" customFormat="1">
      <c r="A119" s="72">
        <f>IF(F119&lt;&gt;"",1+MAX($A$2:A118),"")</f>
        <v>65</v>
      </c>
      <c r="B119" s="73"/>
      <c r="C119" s="74"/>
      <c r="D119" s="57" t="s">
        <v>122</v>
      </c>
      <c r="E119" s="60">
        <v>1</v>
      </c>
      <c r="F119" s="76">
        <v>0</v>
      </c>
      <c r="G119" s="77">
        <f t="shared" si="122"/>
        <v>1</v>
      </c>
      <c r="H119" s="58" t="s">
        <v>53</v>
      </c>
      <c r="I119" s="85">
        <f>0.7+1.2</f>
        <v>1.9</v>
      </c>
      <c r="J119" s="86">
        <f t="shared" si="123"/>
        <v>1.9</v>
      </c>
      <c r="K119" s="87">
        <f>'LABOR SHEET'!C$4</f>
        <v>48</v>
      </c>
      <c r="L119" s="88">
        <f t="shared" si="124"/>
        <v>91.2</v>
      </c>
      <c r="M119" s="88">
        <f t="shared" si="125"/>
        <v>91.2</v>
      </c>
      <c r="N119" s="88">
        <f>55+122</f>
        <v>177</v>
      </c>
      <c r="O119" s="88">
        <f t="shared" si="126"/>
        <v>177</v>
      </c>
      <c r="P119" s="88">
        <f t="shared" si="127"/>
        <v>268.2</v>
      </c>
      <c r="Q119" s="103">
        <f t="shared" si="128"/>
        <v>268.2</v>
      </c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</row>
    <row r="120" spans="1:36" s="30" customFormat="1">
      <c r="A120" s="72">
        <f>IF(F120&lt;&gt;"",1+MAX($A$2:A119),"")</f>
        <v>66</v>
      </c>
      <c r="B120" s="73"/>
      <c r="C120" s="74"/>
      <c r="D120" s="57" t="s">
        <v>123</v>
      </c>
      <c r="E120" s="60">
        <v>9</v>
      </c>
      <c r="F120" s="76">
        <v>0</v>
      </c>
      <c r="G120" s="77">
        <f t="shared" si="122"/>
        <v>9</v>
      </c>
      <c r="H120" s="58" t="s">
        <v>53</v>
      </c>
      <c r="I120" s="85">
        <f>0.6+1.1</f>
        <v>1.7</v>
      </c>
      <c r="J120" s="86">
        <f t="shared" si="123"/>
        <v>15.3</v>
      </c>
      <c r="K120" s="87">
        <f>'LABOR SHEET'!C$4</f>
        <v>48</v>
      </c>
      <c r="L120" s="88">
        <f t="shared" si="124"/>
        <v>81.599999999999994</v>
      </c>
      <c r="M120" s="88">
        <f t="shared" si="125"/>
        <v>734.4</v>
      </c>
      <c r="N120" s="88">
        <f>40.28+112</f>
        <v>152.28</v>
      </c>
      <c r="O120" s="88">
        <f t="shared" si="126"/>
        <v>1370.52</v>
      </c>
      <c r="P120" s="88">
        <f t="shared" si="127"/>
        <v>233.88</v>
      </c>
      <c r="Q120" s="103">
        <f t="shared" si="128"/>
        <v>2104.92</v>
      </c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</row>
    <row r="121" spans="1:36" s="30" customFormat="1">
      <c r="A121" s="72" t="str">
        <f>IF(F121&lt;&gt;"",1+MAX($A$2:A120),"")</f>
        <v/>
      </c>
      <c r="B121" s="73"/>
      <c r="C121" s="74"/>
      <c r="D121" s="57"/>
      <c r="E121" s="60"/>
      <c r="F121" s="76"/>
      <c r="G121" s="77"/>
      <c r="H121" s="58"/>
      <c r="I121" s="85"/>
      <c r="J121" s="86"/>
      <c r="K121" s="87"/>
      <c r="L121" s="88"/>
      <c r="M121" s="92"/>
      <c r="N121" s="92"/>
      <c r="O121" s="88"/>
      <c r="P121" s="88"/>
      <c r="Q121" s="103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</row>
    <row r="122" spans="1:36" s="30" customFormat="1">
      <c r="A122" s="72">
        <f>IF(F122&lt;&gt;"",1+MAX($A$2:A121),"")</f>
        <v>67</v>
      </c>
      <c r="B122" s="73"/>
      <c r="C122" s="74"/>
      <c r="D122" s="57" t="s">
        <v>124</v>
      </c>
      <c r="E122" s="60">
        <v>1</v>
      </c>
      <c r="F122" s="76">
        <v>0</v>
      </c>
      <c r="G122" s="77">
        <f t="shared" si="122"/>
        <v>1</v>
      </c>
      <c r="H122" s="58" t="s">
        <v>53</v>
      </c>
      <c r="I122" s="85">
        <v>1.6</v>
      </c>
      <c r="J122" s="86">
        <f t="shared" ref="J122:J125" si="129">+I122*G122</f>
        <v>1.6</v>
      </c>
      <c r="K122" s="87">
        <f>'LABOR SHEET'!C$4</f>
        <v>48</v>
      </c>
      <c r="L122" s="88">
        <f t="shared" ref="L122:L125" si="130">I122*K122</f>
        <v>76.8</v>
      </c>
      <c r="M122" s="88">
        <f t="shared" ref="M122:M125" si="131">K122*J122</f>
        <v>76.8</v>
      </c>
      <c r="N122" s="88">
        <v>88.62</v>
      </c>
      <c r="O122" s="88">
        <f t="shared" ref="O122:O125" si="132">N122*G122</f>
        <v>88.62</v>
      </c>
      <c r="P122" s="88">
        <f t="shared" ref="P122:P125" si="133">(I122*K122)+N122</f>
        <v>165.42</v>
      </c>
      <c r="Q122" s="103">
        <f t="shared" ref="Q122:Q125" si="134">P122*G122</f>
        <v>165.42</v>
      </c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</row>
    <row r="123" spans="1:36" s="30" customFormat="1">
      <c r="A123" s="72" t="str">
        <f>IF(F123&lt;&gt;"",1+MAX($A$2:A122),"")</f>
        <v/>
      </c>
      <c r="B123" s="73"/>
      <c r="C123" s="74"/>
      <c r="D123" s="57"/>
      <c r="E123" s="60"/>
      <c r="F123" s="76"/>
      <c r="G123" s="77"/>
      <c r="H123" s="58"/>
      <c r="I123" s="85"/>
      <c r="J123" s="86"/>
      <c r="K123" s="87"/>
      <c r="L123" s="88"/>
      <c r="M123" s="92"/>
      <c r="N123" s="92"/>
      <c r="O123" s="88"/>
      <c r="P123" s="88"/>
      <c r="Q123" s="103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</row>
    <row r="124" spans="1:36" s="30" customFormat="1">
      <c r="A124" s="72">
        <f>IF(F124&lt;&gt;"",1+MAX($A$2:A123),"")</f>
        <v>68</v>
      </c>
      <c r="B124" s="73"/>
      <c r="C124" s="74"/>
      <c r="D124" s="57" t="s">
        <v>125</v>
      </c>
      <c r="E124" s="60">
        <v>1</v>
      </c>
      <c r="F124" s="76">
        <v>0</v>
      </c>
      <c r="G124" s="77">
        <f>E124*(1+F124)</f>
        <v>1</v>
      </c>
      <c r="H124" s="58" t="s">
        <v>53</v>
      </c>
      <c r="I124" s="85">
        <v>0.4</v>
      </c>
      <c r="J124" s="86">
        <f t="shared" si="129"/>
        <v>0.4</v>
      </c>
      <c r="K124" s="87">
        <f>'LABOR SHEET'!C$4</f>
        <v>48</v>
      </c>
      <c r="L124" s="88">
        <f t="shared" si="130"/>
        <v>19.2</v>
      </c>
      <c r="M124" s="88">
        <f t="shared" si="131"/>
        <v>19.2</v>
      </c>
      <c r="N124" s="88">
        <v>22.22</v>
      </c>
      <c r="O124" s="88">
        <f t="shared" si="132"/>
        <v>22.22</v>
      </c>
      <c r="P124" s="88">
        <f t="shared" si="133"/>
        <v>41.42</v>
      </c>
      <c r="Q124" s="103">
        <f t="shared" si="134"/>
        <v>41.42</v>
      </c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</row>
    <row r="125" spans="1:36" s="30" customFormat="1">
      <c r="A125" s="72">
        <f>IF(F125&lt;&gt;"",1+MAX($A$2:A124),"")</f>
        <v>69</v>
      </c>
      <c r="B125" s="73"/>
      <c r="C125" s="74"/>
      <c r="D125" s="57" t="s">
        <v>126</v>
      </c>
      <c r="E125" s="60">
        <v>1</v>
      </c>
      <c r="F125" s="76">
        <v>0</v>
      </c>
      <c r="G125" s="77">
        <f>E125*(1+F125)</f>
        <v>1</v>
      </c>
      <c r="H125" s="58" t="s">
        <v>53</v>
      </c>
      <c r="I125" s="85">
        <v>0.46</v>
      </c>
      <c r="J125" s="86">
        <f t="shared" si="129"/>
        <v>0.46</v>
      </c>
      <c r="K125" s="87">
        <f>'LABOR SHEET'!C$4</f>
        <v>48</v>
      </c>
      <c r="L125" s="88">
        <f t="shared" si="130"/>
        <v>22.08</v>
      </c>
      <c r="M125" s="88">
        <f t="shared" si="131"/>
        <v>22.08</v>
      </c>
      <c r="N125" s="88">
        <v>29.7</v>
      </c>
      <c r="O125" s="88">
        <f t="shared" si="132"/>
        <v>29.7</v>
      </c>
      <c r="P125" s="88">
        <f t="shared" si="133"/>
        <v>51.78</v>
      </c>
      <c r="Q125" s="103">
        <f t="shared" si="134"/>
        <v>51.78</v>
      </c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</row>
    <row r="126" spans="1:36" s="30" customFormat="1">
      <c r="A126" s="72" t="str">
        <f>IF(F126&lt;&gt;"",1+MAX($A$2:A125),"")</f>
        <v/>
      </c>
      <c r="B126" s="73"/>
      <c r="C126" s="74"/>
      <c r="D126" s="57"/>
      <c r="E126" s="60"/>
      <c r="F126" s="76"/>
      <c r="G126" s="77"/>
      <c r="H126" s="58"/>
      <c r="I126" s="85"/>
      <c r="J126" s="86"/>
      <c r="K126" s="87"/>
      <c r="L126" s="88"/>
      <c r="M126" s="92"/>
      <c r="N126" s="92"/>
      <c r="O126" s="88"/>
      <c r="P126" s="88"/>
      <c r="Q126" s="103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</row>
    <row r="127" spans="1:36" s="30" customFormat="1">
      <c r="A127" s="72" t="str">
        <f>IF(F127&lt;&gt;"",1+MAX($A$2:A126),"")</f>
        <v/>
      </c>
      <c r="B127" s="73"/>
      <c r="C127" s="74"/>
      <c r="D127" s="78" t="s">
        <v>127</v>
      </c>
      <c r="E127" s="60"/>
      <c r="F127" s="76"/>
      <c r="G127" s="77"/>
      <c r="H127" s="58"/>
      <c r="I127" s="85"/>
      <c r="J127" s="86"/>
      <c r="K127" s="87"/>
      <c r="L127" s="88"/>
      <c r="M127" s="92"/>
      <c r="N127" s="92"/>
      <c r="O127" s="88"/>
      <c r="P127" s="88"/>
      <c r="Q127" s="103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</row>
    <row r="128" spans="1:36" s="30" customFormat="1">
      <c r="A128" s="72">
        <f>IF(F128&lt;&gt;"",1+MAX($A$2:A127),"")</f>
        <v>70</v>
      </c>
      <c r="B128" s="73"/>
      <c r="C128" s="74"/>
      <c r="D128" s="57" t="s">
        <v>128</v>
      </c>
      <c r="E128" s="60">
        <v>1</v>
      </c>
      <c r="F128" s="76">
        <v>0</v>
      </c>
      <c r="G128" s="77">
        <f t="shared" ref="G128:G133" si="135">E128*(1+F128)</f>
        <v>1</v>
      </c>
      <c r="H128" s="58" t="s">
        <v>53</v>
      </c>
      <c r="I128" s="85">
        <v>0.4</v>
      </c>
      <c r="J128" s="86">
        <f t="shared" ref="J128:J133" si="136">+I128*G128</f>
        <v>0.4</v>
      </c>
      <c r="K128" s="87">
        <f>'LABOR SHEET'!C$4</f>
        <v>48</v>
      </c>
      <c r="L128" s="88">
        <f t="shared" ref="L128:L133" si="137">I128*K128</f>
        <v>19.2</v>
      </c>
      <c r="M128" s="88">
        <f t="shared" ref="M128:M133" si="138">K128*J128</f>
        <v>19.2</v>
      </c>
      <c r="N128" s="88">
        <v>24.9</v>
      </c>
      <c r="O128" s="88">
        <f t="shared" ref="O128:O133" si="139">N128*G128</f>
        <v>24.9</v>
      </c>
      <c r="P128" s="88">
        <f t="shared" ref="P128:P133" si="140">(I128*K128)+N128</f>
        <v>44.1</v>
      </c>
      <c r="Q128" s="103">
        <f t="shared" ref="Q128:Q133" si="141">P128*G128</f>
        <v>44.1</v>
      </c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</row>
    <row r="129" spans="1:36" s="30" customFormat="1">
      <c r="A129" s="72">
        <f>IF(F129&lt;&gt;"",1+MAX($A$2:A128),"")</f>
        <v>71</v>
      </c>
      <c r="B129" s="73"/>
      <c r="C129" s="74"/>
      <c r="D129" s="57" t="s">
        <v>129</v>
      </c>
      <c r="E129" s="60">
        <v>1</v>
      </c>
      <c r="F129" s="76">
        <v>0</v>
      </c>
      <c r="G129" s="77">
        <f t="shared" si="135"/>
        <v>1</v>
      </c>
      <c r="H129" s="58" t="s">
        <v>53</v>
      </c>
      <c r="I129" s="85">
        <v>0.42</v>
      </c>
      <c r="J129" s="86">
        <f t="shared" si="136"/>
        <v>0.42</v>
      </c>
      <c r="K129" s="87">
        <f>'LABOR SHEET'!C$4</f>
        <v>48</v>
      </c>
      <c r="L129" s="88">
        <f t="shared" si="137"/>
        <v>20.16</v>
      </c>
      <c r="M129" s="88">
        <f t="shared" si="138"/>
        <v>20.16</v>
      </c>
      <c r="N129" s="88">
        <v>27</v>
      </c>
      <c r="O129" s="88">
        <f t="shared" si="139"/>
        <v>27</v>
      </c>
      <c r="P129" s="88">
        <f t="shared" si="140"/>
        <v>47.16</v>
      </c>
      <c r="Q129" s="103">
        <f t="shared" si="141"/>
        <v>47.16</v>
      </c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</row>
    <row r="130" spans="1:36" s="30" customFormat="1">
      <c r="A130" s="72">
        <f>IF(F130&lt;&gt;"",1+MAX($A$2:A129),"")</f>
        <v>72</v>
      </c>
      <c r="B130" s="73"/>
      <c r="C130" s="74"/>
      <c r="D130" s="57" t="s">
        <v>130</v>
      </c>
      <c r="E130" s="60">
        <v>1</v>
      </c>
      <c r="F130" s="76">
        <v>0</v>
      </c>
      <c r="G130" s="77">
        <f t="shared" si="135"/>
        <v>1</v>
      </c>
      <c r="H130" s="58" t="s">
        <v>53</v>
      </c>
      <c r="I130" s="85">
        <v>2.2200000000000002</v>
      </c>
      <c r="J130" s="86">
        <f t="shared" si="136"/>
        <v>2.2200000000000002</v>
      </c>
      <c r="K130" s="87">
        <f>'LABOR SHEET'!C$4</f>
        <v>48</v>
      </c>
      <c r="L130" s="88">
        <f t="shared" si="137"/>
        <v>106.56</v>
      </c>
      <c r="M130" s="88">
        <f t="shared" si="138"/>
        <v>106.56</v>
      </c>
      <c r="N130" s="88">
        <v>198.55</v>
      </c>
      <c r="O130" s="88">
        <f t="shared" si="139"/>
        <v>198.55</v>
      </c>
      <c r="P130" s="88">
        <f t="shared" si="140"/>
        <v>305.11</v>
      </c>
      <c r="Q130" s="103">
        <f t="shared" si="141"/>
        <v>305.11</v>
      </c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</row>
    <row r="131" spans="1:36" s="30" customFormat="1">
      <c r="A131" s="72">
        <f>IF(F131&lt;&gt;"",1+MAX($A$2:A130),"")</f>
        <v>73</v>
      </c>
      <c r="B131" s="73"/>
      <c r="C131" s="74"/>
      <c r="D131" s="57" t="s">
        <v>131</v>
      </c>
      <c r="E131" s="60">
        <v>1</v>
      </c>
      <c r="F131" s="76">
        <v>0</v>
      </c>
      <c r="G131" s="77">
        <f t="shared" si="135"/>
        <v>1</v>
      </c>
      <c r="H131" s="58" t="s">
        <v>53</v>
      </c>
      <c r="I131" s="85">
        <v>1.4</v>
      </c>
      <c r="J131" s="86">
        <f t="shared" si="136"/>
        <v>1.4</v>
      </c>
      <c r="K131" s="87">
        <f>'LABOR SHEET'!C$4</f>
        <v>48</v>
      </c>
      <c r="L131" s="88">
        <f t="shared" si="137"/>
        <v>67.2</v>
      </c>
      <c r="M131" s="88">
        <f t="shared" si="138"/>
        <v>67.2</v>
      </c>
      <c r="N131" s="88">
        <v>66.84</v>
      </c>
      <c r="O131" s="88">
        <f t="shared" si="139"/>
        <v>66.84</v>
      </c>
      <c r="P131" s="88">
        <f t="shared" si="140"/>
        <v>134.04</v>
      </c>
      <c r="Q131" s="103">
        <f t="shared" si="141"/>
        <v>134.04</v>
      </c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</row>
    <row r="132" spans="1:36" s="30" customFormat="1">
      <c r="A132" s="72">
        <f>IF(F132&lt;&gt;"",1+MAX($A$2:A131),"")</f>
        <v>74</v>
      </c>
      <c r="B132" s="73"/>
      <c r="C132" s="74"/>
      <c r="D132" s="57" t="s">
        <v>132</v>
      </c>
      <c r="E132" s="60">
        <v>34.520000000000003</v>
      </c>
      <c r="F132" s="76">
        <v>0.05</v>
      </c>
      <c r="G132" s="77">
        <f t="shared" si="135"/>
        <v>36.246000000000002</v>
      </c>
      <c r="H132" s="58" t="s">
        <v>50</v>
      </c>
      <c r="I132" s="85">
        <v>6.5000000000000002E-2</v>
      </c>
      <c r="J132" s="86">
        <f t="shared" si="136"/>
        <v>2.3559899999999998</v>
      </c>
      <c r="K132" s="87">
        <f>'LABOR SHEET'!C$4</f>
        <v>48</v>
      </c>
      <c r="L132" s="88">
        <f t="shared" si="137"/>
        <v>3.12</v>
      </c>
      <c r="M132" s="88">
        <f t="shared" si="138"/>
        <v>113.08752</v>
      </c>
      <c r="N132" s="88">
        <v>3.03</v>
      </c>
      <c r="O132" s="88">
        <f t="shared" si="139"/>
        <v>109.82538</v>
      </c>
      <c r="P132" s="88">
        <f t="shared" si="140"/>
        <v>6.15</v>
      </c>
      <c r="Q132" s="103">
        <f t="shared" si="141"/>
        <v>222.91290000000001</v>
      </c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</row>
    <row r="133" spans="1:36" s="30" customFormat="1">
      <c r="A133" s="72">
        <f>IF(F133&lt;&gt;"",1+MAX($A$2:A132),"")</f>
        <v>75</v>
      </c>
      <c r="B133" s="73"/>
      <c r="C133" s="74"/>
      <c r="D133" s="57" t="s">
        <v>133</v>
      </c>
      <c r="E133" s="60">
        <v>1</v>
      </c>
      <c r="F133" s="76">
        <v>0</v>
      </c>
      <c r="G133" s="77">
        <f t="shared" si="135"/>
        <v>1</v>
      </c>
      <c r="H133" s="58" t="s">
        <v>53</v>
      </c>
      <c r="I133" s="85">
        <v>2.27</v>
      </c>
      <c r="J133" s="86">
        <f t="shared" si="136"/>
        <v>2.27</v>
      </c>
      <c r="K133" s="87">
        <f>'LABOR SHEET'!C$4</f>
        <v>48</v>
      </c>
      <c r="L133" s="88">
        <f t="shared" si="137"/>
        <v>108.96</v>
      </c>
      <c r="M133" s="88">
        <f t="shared" si="138"/>
        <v>108.96</v>
      </c>
      <c r="N133" s="88">
        <v>225</v>
      </c>
      <c r="O133" s="88">
        <f t="shared" si="139"/>
        <v>225</v>
      </c>
      <c r="P133" s="88">
        <f t="shared" si="140"/>
        <v>333.96</v>
      </c>
      <c r="Q133" s="103">
        <f t="shared" si="141"/>
        <v>333.96</v>
      </c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</row>
    <row r="134" spans="1:36" s="30" customFormat="1">
      <c r="A134" s="72" t="str">
        <f>IF(F134&lt;&gt;"",1+MAX($A$2:A133),"")</f>
        <v/>
      </c>
      <c r="B134" s="73"/>
      <c r="C134" s="74"/>
      <c r="D134" s="57"/>
      <c r="E134" s="60"/>
      <c r="F134" s="76"/>
      <c r="G134" s="77"/>
      <c r="H134" s="58"/>
      <c r="I134" s="85"/>
      <c r="J134" s="86"/>
      <c r="K134" s="87"/>
      <c r="L134" s="88"/>
      <c r="M134" s="92"/>
      <c r="N134" s="92"/>
      <c r="O134" s="88"/>
      <c r="P134" s="88"/>
      <c r="Q134" s="103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</row>
    <row r="135" spans="1:36" s="30" customFormat="1">
      <c r="A135" s="72" t="str">
        <f>IF(F135&lt;&gt;"",1+MAX($A$2:A134),"")</f>
        <v/>
      </c>
      <c r="B135" s="73"/>
      <c r="C135" s="74"/>
      <c r="D135" s="78" t="s">
        <v>134</v>
      </c>
      <c r="E135" s="60"/>
      <c r="F135" s="76"/>
      <c r="G135" s="77"/>
      <c r="H135" s="58"/>
      <c r="I135" s="85"/>
      <c r="J135" s="86"/>
      <c r="K135" s="87"/>
      <c r="L135" s="88"/>
      <c r="M135" s="92"/>
      <c r="N135" s="92"/>
      <c r="O135" s="88"/>
      <c r="P135" s="88"/>
      <c r="Q135" s="103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</row>
    <row r="136" spans="1:36" s="30" customFormat="1" ht="31">
      <c r="A136" s="72">
        <f>IF(F136&lt;&gt;"",1+MAX($A$2:A135),"")</f>
        <v>76</v>
      </c>
      <c r="B136" s="73"/>
      <c r="C136" s="74"/>
      <c r="D136" s="57" t="s">
        <v>135</v>
      </c>
      <c r="E136" s="60">
        <v>210</v>
      </c>
      <c r="F136" s="76">
        <v>0.1</v>
      </c>
      <c r="G136" s="77">
        <f>E136*(1+F136)</f>
        <v>231</v>
      </c>
      <c r="H136" s="58" t="s">
        <v>136</v>
      </c>
      <c r="I136" s="85">
        <v>0</v>
      </c>
      <c r="J136" s="86">
        <f t="shared" ref="J136:J141" si="142">+I136*G136</f>
        <v>0</v>
      </c>
      <c r="K136" s="87">
        <f>'LABOR SHEET'!C$4</f>
        <v>48</v>
      </c>
      <c r="L136" s="88">
        <f t="shared" ref="L136:L141" si="143">I136*K136</f>
        <v>0</v>
      </c>
      <c r="M136" s="88">
        <f t="shared" ref="M136:M141" si="144">K136*J136</f>
        <v>0</v>
      </c>
      <c r="N136" s="88">
        <v>0</v>
      </c>
      <c r="O136" s="88">
        <f t="shared" ref="O136:O141" si="145">N136*G136</f>
        <v>0</v>
      </c>
      <c r="P136" s="88">
        <f t="shared" ref="P136:P141" si="146">(I136*K136)+N136</f>
        <v>0</v>
      </c>
      <c r="Q136" s="103">
        <f t="shared" ref="Q136:Q141" si="147">P136*G136</f>
        <v>0</v>
      </c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</row>
    <row r="137" spans="1:36" s="30" customFormat="1">
      <c r="A137" s="72" t="str">
        <f>IF(F137&lt;&gt;"",1+MAX($A$2:A136),"")</f>
        <v/>
      </c>
      <c r="B137" s="73"/>
      <c r="C137" s="74"/>
      <c r="D137" s="57"/>
      <c r="E137" s="60"/>
      <c r="F137" s="76"/>
      <c r="G137" s="77"/>
      <c r="H137" s="58"/>
      <c r="I137" s="85"/>
      <c r="J137" s="86"/>
      <c r="K137" s="87"/>
      <c r="L137" s="88"/>
      <c r="M137" s="92"/>
      <c r="N137" s="92"/>
      <c r="O137" s="88"/>
      <c r="P137" s="88"/>
      <c r="Q137" s="103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</row>
    <row r="138" spans="1:36" s="30" customFormat="1">
      <c r="A138" s="72" t="str">
        <f>IF(F138&lt;&gt;"",1+MAX($A$2:A137),"")</f>
        <v/>
      </c>
      <c r="B138" s="73"/>
      <c r="C138" s="74"/>
      <c r="D138" s="75" t="s">
        <v>137</v>
      </c>
      <c r="E138" s="60"/>
      <c r="F138" s="76"/>
      <c r="G138" s="77"/>
      <c r="H138" s="58"/>
      <c r="I138" s="85"/>
      <c r="J138" s="86"/>
      <c r="K138" s="87"/>
      <c r="L138" s="88"/>
      <c r="M138" s="92"/>
      <c r="N138" s="92"/>
      <c r="O138" s="88"/>
      <c r="P138" s="88"/>
      <c r="Q138" s="103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</row>
    <row r="139" spans="1:36" s="30" customFormat="1" ht="31">
      <c r="A139" s="72">
        <f>IF(F139&lt;&gt;"",1+MAX($A$2:A138),"")</f>
        <v>77</v>
      </c>
      <c r="B139" s="73"/>
      <c r="C139" s="74"/>
      <c r="D139" s="57" t="s">
        <v>138</v>
      </c>
      <c r="E139" s="60">
        <v>1</v>
      </c>
      <c r="F139" s="76">
        <v>0</v>
      </c>
      <c r="G139" s="77">
        <f t="shared" ref="G139:G141" si="148">E139*(1+F139)</f>
        <v>1</v>
      </c>
      <c r="H139" s="58" t="s">
        <v>53</v>
      </c>
      <c r="I139" s="85">
        <v>2.2000000000000002</v>
      </c>
      <c r="J139" s="86">
        <f t="shared" si="142"/>
        <v>2.2000000000000002</v>
      </c>
      <c r="K139" s="87">
        <f>'LABOR SHEET'!C$4</f>
        <v>48</v>
      </c>
      <c r="L139" s="88">
        <f t="shared" si="143"/>
        <v>105.6</v>
      </c>
      <c r="M139" s="88">
        <f t="shared" si="144"/>
        <v>105.6</v>
      </c>
      <c r="N139" s="88">
        <v>260</v>
      </c>
      <c r="O139" s="88">
        <f t="shared" si="145"/>
        <v>260</v>
      </c>
      <c r="P139" s="88">
        <f t="shared" si="146"/>
        <v>365.6</v>
      </c>
      <c r="Q139" s="103">
        <f t="shared" si="147"/>
        <v>365.6</v>
      </c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</row>
    <row r="140" spans="1:36" s="30" customFormat="1" ht="31">
      <c r="A140" s="72">
        <f>IF(F140&lt;&gt;"",1+MAX($A$2:A139),"")</f>
        <v>78</v>
      </c>
      <c r="B140" s="73"/>
      <c r="C140" s="74"/>
      <c r="D140" s="57" t="s">
        <v>139</v>
      </c>
      <c r="E140" s="60">
        <v>8</v>
      </c>
      <c r="F140" s="76">
        <v>0</v>
      </c>
      <c r="G140" s="77">
        <f t="shared" si="148"/>
        <v>8</v>
      </c>
      <c r="H140" s="58" t="s">
        <v>53</v>
      </c>
      <c r="I140" s="85">
        <v>2</v>
      </c>
      <c r="J140" s="86">
        <f t="shared" si="142"/>
        <v>16</v>
      </c>
      <c r="K140" s="87">
        <f>'LABOR SHEET'!C$4</f>
        <v>48</v>
      </c>
      <c r="L140" s="88">
        <f t="shared" si="143"/>
        <v>96</v>
      </c>
      <c r="M140" s="88">
        <f t="shared" si="144"/>
        <v>768</v>
      </c>
      <c r="N140" s="88">
        <v>210</v>
      </c>
      <c r="O140" s="88">
        <f t="shared" si="145"/>
        <v>1680</v>
      </c>
      <c r="P140" s="88">
        <f t="shared" si="146"/>
        <v>306</v>
      </c>
      <c r="Q140" s="103">
        <f t="shared" si="147"/>
        <v>2448</v>
      </c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</row>
    <row r="141" spans="1:36" s="30" customFormat="1" ht="31">
      <c r="A141" s="72">
        <f>IF(F141&lt;&gt;"",1+MAX($A$2:A140),"")</f>
        <v>79</v>
      </c>
      <c r="B141" s="73"/>
      <c r="C141" s="74"/>
      <c r="D141" s="57" t="s">
        <v>140</v>
      </c>
      <c r="E141" s="60">
        <v>1</v>
      </c>
      <c r="F141" s="76">
        <v>0</v>
      </c>
      <c r="G141" s="77">
        <f t="shared" si="148"/>
        <v>1</v>
      </c>
      <c r="H141" s="58" t="s">
        <v>53</v>
      </c>
      <c r="I141" s="85">
        <v>22</v>
      </c>
      <c r="J141" s="86">
        <f t="shared" si="142"/>
        <v>22</v>
      </c>
      <c r="K141" s="87">
        <f>'LABOR SHEET'!C$4</f>
        <v>48</v>
      </c>
      <c r="L141" s="88">
        <f t="shared" si="143"/>
        <v>1056</v>
      </c>
      <c r="M141" s="88">
        <f t="shared" si="144"/>
        <v>1056</v>
      </c>
      <c r="N141" s="88">
        <v>200</v>
      </c>
      <c r="O141" s="88">
        <f t="shared" si="145"/>
        <v>200</v>
      </c>
      <c r="P141" s="88">
        <f t="shared" si="146"/>
        <v>1256</v>
      </c>
      <c r="Q141" s="103">
        <f t="shared" si="147"/>
        <v>1256</v>
      </c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</row>
    <row r="142" spans="1:36" s="30" customFormat="1">
      <c r="A142" s="72" t="str">
        <f>IF(F142&lt;&gt;"",1+MAX($A$2:A141),"")</f>
        <v/>
      </c>
      <c r="B142" s="73"/>
      <c r="C142" s="74"/>
      <c r="D142" s="57"/>
      <c r="E142" s="60"/>
      <c r="F142" s="76"/>
      <c r="G142" s="77"/>
      <c r="H142" s="58"/>
      <c r="I142" s="85"/>
      <c r="J142" s="86"/>
      <c r="K142" s="87"/>
      <c r="L142" s="88"/>
      <c r="M142" s="92"/>
      <c r="N142" s="92"/>
      <c r="O142" s="88"/>
      <c r="P142" s="88"/>
      <c r="Q142" s="103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</row>
    <row r="143" spans="1:36" s="30" customFormat="1">
      <c r="A143" s="72" t="str">
        <f>IF(F143&lt;&gt;"",1+MAX($A$2:A142),"")</f>
        <v/>
      </c>
      <c r="B143" s="73"/>
      <c r="C143" s="74"/>
      <c r="D143" s="75" t="s">
        <v>141</v>
      </c>
      <c r="E143" s="60"/>
      <c r="F143" s="76"/>
      <c r="G143" s="77"/>
      <c r="H143" s="58"/>
      <c r="I143" s="85"/>
      <c r="J143" s="86"/>
      <c r="K143" s="87"/>
      <c r="L143" s="88"/>
      <c r="M143" s="92"/>
      <c r="N143" s="92"/>
      <c r="O143" s="88"/>
      <c r="P143" s="88"/>
      <c r="Q143" s="103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</row>
    <row r="144" spans="1:36" s="30" customFormat="1" ht="108.5">
      <c r="A144" s="72">
        <f>IF(F144&lt;&gt;"",1+MAX($A$2:A143),"")</f>
        <v>80</v>
      </c>
      <c r="B144" s="73"/>
      <c r="C144" s="74"/>
      <c r="D144" s="57" t="s">
        <v>142</v>
      </c>
      <c r="E144" s="60">
        <v>1</v>
      </c>
      <c r="F144" s="76">
        <v>0</v>
      </c>
      <c r="G144" s="77">
        <f t="shared" ref="G144:G149" si="149">E144*(1+F144)</f>
        <v>1</v>
      </c>
      <c r="H144" s="58" t="s">
        <v>53</v>
      </c>
      <c r="I144" s="85">
        <f>2+1.2+0.77+2+0.4+0.3</f>
        <v>6.67</v>
      </c>
      <c r="J144" s="86">
        <f t="shared" ref="J144:J149" si="150">+I144*G144</f>
        <v>6.67</v>
      </c>
      <c r="K144" s="87">
        <f>'LABOR SHEET'!C$4</f>
        <v>48</v>
      </c>
      <c r="L144" s="88">
        <f t="shared" ref="L144:L149" si="151">I144*K144</f>
        <v>320.16000000000003</v>
      </c>
      <c r="M144" s="88">
        <f t="shared" ref="M144:M149" si="152">K144*J144</f>
        <v>320.16000000000003</v>
      </c>
      <c r="N144" s="88">
        <f>495+89.6+225+40+30</f>
        <v>879.6</v>
      </c>
      <c r="O144" s="88">
        <f t="shared" ref="O144:O149" si="153">N144*G144</f>
        <v>879.6</v>
      </c>
      <c r="P144" s="88">
        <f t="shared" ref="P144:P149" si="154">(I144*K144)+N144</f>
        <v>1199.76</v>
      </c>
      <c r="Q144" s="103">
        <f t="shared" ref="Q144:Q149" si="155">P144*G144</f>
        <v>1199.76</v>
      </c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</row>
    <row r="145" spans="1:36" s="30" customFormat="1">
      <c r="A145" s="72" t="str">
        <f>IF(F145&lt;&gt;"",1+MAX($A$2:A144),"")</f>
        <v/>
      </c>
      <c r="B145" s="73"/>
      <c r="C145" s="74"/>
      <c r="D145" s="57"/>
      <c r="E145" s="60"/>
      <c r="F145" s="76"/>
      <c r="G145" s="77"/>
      <c r="H145" s="58"/>
      <c r="I145" s="85"/>
      <c r="J145" s="86"/>
      <c r="K145" s="87"/>
      <c r="L145" s="88"/>
      <c r="M145" s="92"/>
      <c r="N145" s="92"/>
      <c r="O145" s="88"/>
      <c r="P145" s="88"/>
      <c r="Q145" s="103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</row>
    <row r="146" spans="1:36" s="30" customFormat="1" ht="124">
      <c r="A146" s="72">
        <f>IF(F146&lt;&gt;"",1+MAX($A$2:A145),"")</f>
        <v>81</v>
      </c>
      <c r="B146" s="73"/>
      <c r="C146" s="74"/>
      <c r="D146" s="57" t="s">
        <v>143</v>
      </c>
      <c r="E146" s="60">
        <v>1</v>
      </c>
      <c r="F146" s="76">
        <v>0</v>
      </c>
      <c r="G146" s="77">
        <f t="shared" si="149"/>
        <v>1</v>
      </c>
      <c r="H146" s="58" t="s">
        <v>53</v>
      </c>
      <c r="I146" s="85">
        <f>2+2+2</f>
        <v>6</v>
      </c>
      <c r="J146" s="86">
        <f t="shared" si="150"/>
        <v>6</v>
      </c>
      <c r="K146" s="87">
        <f>'LABOR SHEET'!C$4</f>
        <v>48</v>
      </c>
      <c r="L146" s="88">
        <f t="shared" si="151"/>
        <v>288</v>
      </c>
      <c r="M146" s="88">
        <f t="shared" si="152"/>
        <v>288</v>
      </c>
      <c r="N146" s="88">
        <v>660</v>
      </c>
      <c r="O146" s="88">
        <f t="shared" si="153"/>
        <v>660</v>
      </c>
      <c r="P146" s="88">
        <f t="shared" si="154"/>
        <v>948</v>
      </c>
      <c r="Q146" s="103">
        <f t="shared" si="155"/>
        <v>948</v>
      </c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</row>
    <row r="147" spans="1:36" s="30" customFormat="1">
      <c r="A147" s="72" t="str">
        <f>IF(F147&lt;&gt;"",1+MAX($A$2:A146),"")</f>
        <v/>
      </c>
      <c r="B147" s="73"/>
      <c r="C147" s="74"/>
      <c r="D147" s="57"/>
      <c r="E147" s="60"/>
      <c r="F147" s="76"/>
      <c r="G147" s="77"/>
      <c r="H147" s="58"/>
      <c r="I147" s="85"/>
      <c r="J147" s="86"/>
      <c r="K147" s="87"/>
      <c r="L147" s="88"/>
      <c r="M147" s="92"/>
      <c r="N147" s="92"/>
      <c r="O147" s="88"/>
      <c r="P147" s="88"/>
      <c r="Q147" s="103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</row>
    <row r="148" spans="1:36" s="30" customFormat="1">
      <c r="A148" s="72" t="str">
        <f>IF(F148&lt;&gt;"",1+MAX($A$2:A147),"")</f>
        <v/>
      </c>
      <c r="B148" s="73"/>
      <c r="C148" s="74"/>
      <c r="D148" s="75" t="s">
        <v>109</v>
      </c>
      <c r="E148" s="60"/>
      <c r="F148" s="76"/>
      <c r="G148" s="77"/>
      <c r="H148" s="58"/>
      <c r="I148" s="85"/>
      <c r="J148" s="86"/>
      <c r="K148" s="87"/>
      <c r="L148" s="88"/>
      <c r="M148" s="92"/>
      <c r="N148" s="92"/>
      <c r="O148" s="88"/>
      <c r="P148" s="88"/>
      <c r="Q148" s="103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</row>
    <row r="149" spans="1:36" s="30" customFormat="1">
      <c r="A149" s="72">
        <f>IF(F149&lt;&gt;"",1+MAX($A$2:A148),"")</f>
        <v>82</v>
      </c>
      <c r="B149" s="73"/>
      <c r="C149" s="74"/>
      <c r="D149" s="57" t="s">
        <v>144</v>
      </c>
      <c r="E149" s="60">
        <v>7</v>
      </c>
      <c r="F149" s="76">
        <v>0</v>
      </c>
      <c r="G149" s="77">
        <f t="shared" si="149"/>
        <v>7</v>
      </c>
      <c r="H149" s="58" t="s">
        <v>53</v>
      </c>
      <c r="I149" s="85">
        <v>0.6</v>
      </c>
      <c r="J149" s="86">
        <f t="shared" si="150"/>
        <v>4.2</v>
      </c>
      <c r="K149" s="87">
        <f>'LABOR SHEET'!C$4</f>
        <v>48</v>
      </c>
      <c r="L149" s="88">
        <f t="shared" si="151"/>
        <v>28.8</v>
      </c>
      <c r="M149" s="88">
        <f t="shared" si="152"/>
        <v>201.6</v>
      </c>
      <c r="N149" s="88">
        <v>20</v>
      </c>
      <c r="O149" s="88">
        <f t="shared" si="153"/>
        <v>140</v>
      </c>
      <c r="P149" s="88">
        <f t="shared" si="154"/>
        <v>48.8</v>
      </c>
      <c r="Q149" s="103">
        <f t="shared" si="155"/>
        <v>341.6</v>
      </c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</row>
    <row r="150" spans="1:36" s="30" customFormat="1">
      <c r="A150" s="72" t="str">
        <f>IF(F150&lt;&gt;"",1+MAX($A$2:A149),"")</f>
        <v/>
      </c>
      <c r="B150" s="73"/>
      <c r="C150" s="74"/>
      <c r="D150" s="61"/>
      <c r="E150" s="64"/>
      <c r="F150" s="118"/>
      <c r="G150" s="119"/>
      <c r="H150" s="62"/>
      <c r="I150" s="89"/>
      <c r="J150" s="90"/>
      <c r="K150" s="91"/>
      <c r="L150" s="92"/>
      <c r="M150" s="92"/>
      <c r="N150" s="92"/>
      <c r="O150" s="92"/>
      <c r="P150" s="92"/>
      <c r="Q150" s="116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</row>
    <row r="151" spans="1:36" s="30" customFormat="1">
      <c r="A151" s="106" t="str">
        <f>IF(F151&lt;&gt;"",1+MAX($A$2:A150),"")</f>
        <v/>
      </c>
      <c r="B151" s="73"/>
      <c r="C151" s="120"/>
      <c r="D151" s="68" t="s">
        <v>45</v>
      </c>
      <c r="E151" s="108"/>
      <c r="F151" s="108"/>
      <c r="G151" s="109"/>
      <c r="H151" s="108"/>
      <c r="I151" s="108"/>
      <c r="J151" s="112"/>
      <c r="K151" s="112"/>
      <c r="L151" s="113"/>
      <c r="M151" s="114"/>
      <c r="N151" s="113"/>
      <c r="O151" s="113"/>
      <c r="P151" s="121"/>
      <c r="Q151" s="123">
        <f>SUM(Q107:Q149)</f>
        <v>12453.046499</v>
      </c>
      <c r="S151" s="102"/>
    </row>
    <row r="152" spans="1:36" s="30" customFormat="1">
      <c r="A152" s="110" t="str">
        <f>IF(F152&lt;&gt;"",1+MAX($A$2:A151),"")</f>
        <v/>
      </c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7"/>
      <c r="S152" s="102"/>
    </row>
    <row r="153" spans="1:36" s="30" customFormat="1">
      <c r="A153" s="45" t="str">
        <f>IF(F153&lt;&gt;"",1+MAX($A$2:A104),"")</f>
        <v/>
      </c>
      <c r="B153" s="46"/>
      <c r="C153" s="46">
        <v>26</v>
      </c>
      <c r="D153" s="48" t="s">
        <v>145</v>
      </c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101"/>
      <c r="S153" s="102"/>
    </row>
    <row r="154" spans="1:36" s="30" customFormat="1">
      <c r="A154" s="106" t="str">
        <f>IF(F154&lt;&gt;"",1+MAX($A$2:A153),"")</f>
        <v/>
      </c>
      <c r="B154" s="107"/>
      <c r="C154" s="74"/>
      <c r="D154" s="75" t="s">
        <v>146</v>
      </c>
      <c r="E154" s="60"/>
      <c r="F154" s="76"/>
      <c r="G154" s="77"/>
      <c r="H154" s="58"/>
      <c r="I154" s="85"/>
      <c r="J154" s="86"/>
      <c r="K154" s="87"/>
      <c r="L154" s="88"/>
      <c r="M154" s="122"/>
      <c r="N154" s="88"/>
      <c r="O154" s="88"/>
      <c r="P154" s="88"/>
      <c r="Q154" s="105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</row>
    <row r="155" spans="1:36" s="30" customFormat="1">
      <c r="A155" s="106" t="str">
        <f>IF(F155&lt;&gt;"",1+MAX($A$2:A154),"")</f>
        <v/>
      </c>
      <c r="B155" s="107"/>
      <c r="C155" s="74"/>
      <c r="D155" s="79" t="s">
        <v>147</v>
      </c>
      <c r="E155" s="60"/>
      <c r="F155" s="76"/>
      <c r="G155" s="77"/>
      <c r="H155" s="58"/>
      <c r="I155" s="85"/>
      <c r="J155" s="86"/>
      <c r="K155" s="87"/>
      <c r="L155" s="88"/>
      <c r="M155" s="122"/>
      <c r="N155" s="88"/>
      <c r="O155" s="88"/>
      <c r="P155" s="88"/>
      <c r="Q155" s="105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</row>
    <row r="156" spans="1:36" s="30" customFormat="1">
      <c r="A156" s="106">
        <f>IF(F156&lt;&gt;"",1+MAX($A$2:A155),"")</f>
        <v>83</v>
      </c>
      <c r="B156" s="107"/>
      <c r="C156" s="74"/>
      <c r="D156" s="57" t="s">
        <v>148</v>
      </c>
      <c r="E156" s="60">
        <v>5.04</v>
      </c>
      <c r="F156" s="76">
        <v>0.05</v>
      </c>
      <c r="G156" s="77">
        <f>E156*(1+F156)</f>
        <v>5.2919999999999998</v>
      </c>
      <c r="H156" s="58" t="s">
        <v>50</v>
      </c>
      <c r="I156" s="85">
        <v>0.11700000000000001</v>
      </c>
      <c r="J156" s="86">
        <f t="shared" ref="J156" si="156">+I156*G156</f>
        <v>0.61916400000000005</v>
      </c>
      <c r="K156" s="87">
        <f>'LABOR SHEET'!C$5</f>
        <v>46</v>
      </c>
      <c r="L156" s="88">
        <f t="shared" ref="L156" si="157">I156*K156</f>
        <v>5.3819999999999997</v>
      </c>
      <c r="M156" s="88">
        <f t="shared" ref="M156" si="158">K156*J156</f>
        <v>28.481544</v>
      </c>
      <c r="N156" s="88">
        <f>63.55/20+0.47</f>
        <v>3.6475</v>
      </c>
      <c r="O156" s="88">
        <f t="shared" ref="O156" si="159">N156*G156</f>
        <v>19.302569999999999</v>
      </c>
      <c r="P156" s="88">
        <f t="shared" ref="P156" si="160">(I156*K156)+N156</f>
        <v>9.0295000000000005</v>
      </c>
      <c r="Q156" s="105">
        <f t="shared" ref="Q156" si="161">P156*G156</f>
        <v>47.784114000000002</v>
      </c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</row>
    <row r="157" spans="1:36" s="30" customFormat="1">
      <c r="A157" s="106">
        <f>IF(F157&lt;&gt;"",1+MAX($A$2:A156),"")</f>
        <v>84</v>
      </c>
      <c r="B157" s="107"/>
      <c r="C157" s="74"/>
      <c r="D157" s="57" t="s">
        <v>149</v>
      </c>
      <c r="E157" s="60">
        <v>6.07</v>
      </c>
      <c r="F157" s="76">
        <v>0.05</v>
      </c>
      <c r="G157" s="77">
        <f>E157*(1+F157)</f>
        <v>6.3734999999999999</v>
      </c>
      <c r="H157" s="58" t="s">
        <v>50</v>
      </c>
      <c r="I157" s="85">
        <v>6.4000000000000001E-2</v>
      </c>
      <c r="J157" s="86">
        <f t="shared" ref="J157" si="162">+I157*G157</f>
        <v>0.40790399999999999</v>
      </c>
      <c r="K157" s="87">
        <f>'LABOR SHEET'!C$5</f>
        <v>46</v>
      </c>
      <c r="L157" s="88">
        <f t="shared" ref="L157" si="163">I157*K157</f>
        <v>2.944</v>
      </c>
      <c r="M157" s="88">
        <f t="shared" ref="M157" si="164">K157*J157</f>
        <v>18.763584000000002</v>
      </c>
      <c r="N157" s="88">
        <v>1.38</v>
      </c>
      <c r="O157" s="88">
        <f t="shared" ref="O157" si="165">N157*G157</f>
        <v>8.7954299999999996</v>
      </c>
      <c r="P157" s="88">
        <f t="shared" ref="P157" si="166">(I157*K157)+N157</f>
        <v>4.3239999999999998</v>
      </c>
      <c r="Q157" s="105">
        <f t="shared" ref="Q157" si="167">P157*G157</f>
        <v>27.559014000000001</v>
      </c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</row>
    <row r="158" spans="1:36" s="30" customFormat="1">
      <c r="A158" s="106" t="str">
        <f>IF(F158&lt;&gt;"",1+MAX($A$2:A157),"")</f>
        <v/>
      </c>
      <c r="B158" s="107"/>
      <c r="C158" s="74"/>
      <c r="D158" s="57"/>
      <c r="E158" s="60"/>
      <c r="F158" s="76"/>
      <c r="G158" s="77"/>
      <c r="H158" s="58"/>
      <c r="I158" s="85"/>
      <c r="J158" s="86"/>
      <c r="K158" s="87"/>
      <c r="L158" s="88"/>
      <c r="M158" s="122"/>
      <c r="N158" s="88"/>
      <c r="O158" s="88"/>
      <c r="P158" s="88"/>
      <c r="Q158" s="105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</row>
    <row r="159" spans="1:36" s="30" customFormat="1">
      <c r="A159" s="106" t="str">
        <f>IF(F159&lt;&gt;"",1+MAX($A$2:A158),"")</f>
        <v/>
      </c>
      <c r="B159" s="107"/>
      <c r="C159" s="74"/>
      <c r="D159" s="79" t="s">
        <v>150</v>
      </c>
      <c r="E159" s="60"/>
      <c r="F159" s="76"/>
      <c r="G159" s="77"/>
      <c r="H159" s="58"/>
      <c r="I159" s="85"/>
      <c r="J159" s="86"/>
      <c r="K159" s="87"/>
      <c r="L159" s="88"/>
      <c r="M159" s="122"/>
      <c r="N159" s="88"/>
      <c r="O159" s="88"/>
      <c r="P159" s="88"/>
      <c r="Q159" s="105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</row>
    <row r="160" spans="1:36" s="30" customFormat="1">
      <c r="A160" s="106">
        <f>IF(F160&lt;&gt;"",1+MAX($A$2:A159),"")</f>
        <v>85</v>
      </c>
      <c r="B160" s="107"/>
      <c r="C160" s="74"/>
      <c r="D160" s="57" t="s">
        <v>151</v>
      </c>
      <c r="E160" s="60">
        <v>20.16</v>
      </c>
      <c r="F160" s="76">
        <v>0.05</v>
      </c>
      <c r="G160" s="77">
        <f t="shared" ref="G160:G162" si="168">E160*(1+F160)</f>
        <v>21.167999999999999</v>
      </c>
      <c r="H160" s="58" t="s">
        <v>50</v>
      </c>
      <c r="I160" s="85">
        <v>4.5999999999999999E-2</v>
      </c>
      <c r="J160" s="86">
        <f t="shared" ref="J160:J162" si="169">+I160*G160</f>
        <v>0.97372800000000004</v>
      </c>
      <c r="K160" s="87">
        <f>'LABOR SHEET'!C$5</f>
        <v>46</v>
      </c>
      <c r="L160" s="88">
        <f t="shared" ref="L160:L162" si="170">I160*K160</f>
        <v>2.1160000000000001</v>
      </c>
      <c r="M160" s="88">
        <f t="shared" ref="M160:M162" si="171">K160*J160</f>
        <v>44.791488000000001</v>
      </c>
      <c r="N160" s="88">
        <v>3.03</v>
      </c>
      <c r="O160" s="88">
        <f t="shared" ref="O160:O162" si="172">N160*G160</f>
        <v>64.139039999999994</v>
      </c>
      <c r="P160" s="88">
        <f t="shared" ref="P160:P162" si="173">(I160*K160)+N160</f>
        <v>5.1459999999999999</v>
      </c>
      <c r="Q160" s="105">
        <f t="shared" ref="Q160:Q162" si="174">P160*G160</f>
        <v>108.930528</v>
      </c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</row>
    <row r="161" spans="1:36" s="30" customFormat="1">
      <c r="A161" s="106">
        <f>IF(F161&lt;&gt;"",1+MAX($A$2:A160),"")</f>
        <v>86</v>
      </c>
      <c r="B161" s="107"/>
      <c r="C161" s="74"/>
      <c r="D161" s="57" t="s">
        <v>152</v>
      </c>
      <c r="E161" s="60">
        <v>23.25</v>
      </c>
      <c r="F161" s="76">
        <v>0.05</v>
      </c>
      <c r="G161" s="77">
        <f t="shared" si="168"/>
        <v>24.412500000000001</v>
      </c>
      <c r="H161" s="58" t="s">
        <v>50</v>
      </c>
      <c r="I161" s="85">
        <v>0.02</v>
      </c>
      <c r="J161" s="86">
        <f t="shared" si="169"/>
        <v>0.48825000000000002</v>
      </c>
      <c r="K161" s="87">
        <f>'LABOR SHEET'!C$5</f>
        <v>46</v>
      </c>
      <c r="L161" s="88">
        <f t="shared" si="170"/>
        <v>0.92</v>
      </c>
      <c r="M161" s="88">
        <f t="shared" si="171"/>
        <v>22.459499999999998</v>
      </c>
      <c r="N161" s="88">
        <v>1.17</v>
      </c>
      <c r="O161" s="88">
        <f t="shared" si="172"/>
        <v>28.562625000000001</v>
      </c>
      <c r="P161" s="88">
        <f t="shared" si="173"/>
        <v>2.09</v>
      </c>
      <c r="Q161" s="105">
        <f t="shared" si="174"/>
        <v>51.022125000000003</v>
      </c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</row>
    <row r="162" spans="1:36" s="30" customFormat="1">
      <c r="A162" s="106">
        <f>IF(F162&lt;&gt;"",1+MAX($A$2:A161),"")</f>
        <v>87</v>
      </c>
      <c r="B162" s="107"/>
      <c r="C162" s="74"/>
      <c r="D162" s="57" t="s">
        <v>153</v>
      </c>
      <c r="E162" s="60">
        <v>6.07</v>
      </c>
      <c r="F162" s="76">
        <v>0.05</v>
      </c>
      <c r="G162" s="77">
        <f t="shared" si="168"/>
        <v>6.3734999999999999</v>
      </c>
      <c r="H162" s="58" t="s">
        <v>50</v>
      </c>
      <c r="I162" s="85">
        <v>0.01</v>
      </c>
      <c r="J162" s="86">
        <f t="shared" si="169"/>
        <v>6.3735E-2</v>
      </c>
      <c r="K162" s="87">
        <f>'LABOR SHEET'!C$5</f>
        <v>46</v>
      </c>
      <c r="L162" s="88">
        <f t="shared" si="170"/>
        <v>0.46</v>
      </c>
      <c r="M162" s="88">
        <f t="shared" si="171"/>
        <v>2.93181</v>
      </c>
      <c r="N162" s="88">
        <v>0.4</v>
      </c>
      <c r="O162" s="88">
        <f t="shared" si="172"/>
        <v>2.5493999999999999</v>
      </c>
      <c r="P162" s="88">
        <f t="shared" si="173"/>
        <v>0.86</v>
      </c>
      <c r="Q162" s="105">
        <f t="shared" si="174"/>
        <v>5.4812099999999999</v>
      </c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</row>
    <row r="163" spans="1:36" s="30" customFormat="1">
      <c r="A163" s="106" t="str">
        <f>IF(F163&lt;&gt;"",1+MAX($A$2:A162),"")</f>
        <v/>
      </c>
      <c r="B163" s="107"/>
      <c r="C163" s="74"/>
      <c r="D163" s="57"/>
      <c r="E163" s="60"/>
      <c r="F163" s="76"/>
      <c r="G163" s="77"/>
      <c r="H163" s="58"/>
      <c r="I163" s="85"/>
      <c r="J163" s="86"/>
      <c r="K163" s="87"/>
      <c r="L163" s="88"/>
      <c r="M163" s="122"/>
      <c r="N163" s="88"/>
      <c r="O163" s="88"/>
      <c r="P163" s="88"/>
      <c r="Q163" s="105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</row>
    <row r="164" spans="1:36" s="30" customFormat="1">
      <c r="A164" s="106" t="str">
        <f>IF(F164&lt;&gt;"",1+MAX($A$2:A163),"")</f>
        <v/>
      </c>
      <c r="B164" s="107"/>
      <c r="C164" s="74"/>
      <c r="D164" s="75" t="s">
        <v>154</v>
      </c>
      <c r="E164" s="60"/>
      <c r="F164" s="76"/>
      <c r="G164" s="77"/>
      <c r="H164" s="58"/>
      <c r="I164" s="85"/>
      <c r="J164" s="86"/>
      <c r="K164" s="87"/>
      <c r="L164" s="88"/>
      <c r="M164" s="122"/>
      <c r="N164" s="88"/>
      <c r="O164" s="88"/>
      <c r="P164" s="88"/>
      <c r="Q164" s="105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</row>
    <row r="165" spans="1:36" s="30" customFormat="1">
      <c r="A165" s="106">
        <f>IF(F165&lt;&gt;"",1+MAX($A$2:A164),"")</f>
        <v>88</v>
      </c>
      <c r="B165" s="107"/>
      <c r="C165" s="74"/>
      <c r="D165" s="57" t="s">
        <v>155</v>
      </c>
      <c r="E165" s="60">
        <v>1</v>
      </c>
      <c r="F165" s="76">
        <v>0</v>
      </c>
      <c r="G165" s="77">
        <f t="shared" ref="G165:G167" si="175">E165*(1+F165)</f>
        <v>1</v>
      </c>
      <c r="H165" s="58" t="s">
        <v>53</v>
      </c>
      <c r="I165" s="85">
        <v>0.7</v>
      </c>
      <c r="J165" s="86">
        <f t="shared" ref="J165:J167" si="176">+I165*G165</f>
        <v>0.7</v>
      </c>
      <c r="K165" s="87">
        <f>'LABOR SHEET'!C$5</f>
        <v>46</v>
      </c>
      <c r="L165" s="88">
        <f t="shared" ref="L165:L167" si="177">I165*K165</f>
        <v>32.200000000000003</v>
      </c>
      <c r="M165" s="88">
        <f t="shared" ref="M165:M167" si="178">K165*J165</f>
        <v>32.200000000000003</v>
      </c>
      <c r="N165" s="88">
        <v>78.599999999999994</v>
      </c>
      <c r="O165" s="88">
        <f t="shared" ref="O165:O167" si="179">N165*G165</f>
        <v>78.599999999999994</v>
      </c>
      <c r="P165" s="88">
        <f t="shared" ref="P165:P167" si="180">(I165*K165)+N165</f>
        <v>110.8</v>
      </c>
      <c r="Q165" s="105">
        <f t="shared" ref="Q165:Q167" si="181">P165*G165</f>
        <v>110.8</v>
      </c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</row>
    <row r="166" spans="1:36" s="30" customFormat="1">
      <c r="A166" s="106">
        <f>IF(F166&lt;&gt;"",1+MAX($A$2:A165),"")</f>
        <v>89</v>
      </c>
      <c r="B166" s="107"/>
      <c r="C166" s="74"/>
      <c r="D166" s="57" t="s">
        <v>156</v>
      </c>
      <c r="E166" s="60">
        <v>2</v>
      </c>
      <c r="F166" s="76">
        <v>0</v>
      </c>
      <c r="G166" s="77">
        <f t="shared" si="175"/>
        <v>2</v>
      </c>
      <c r="H166" s="58" t="s">
        <v>53</v>
      </c>
      <c r="I166" s="85">
        <v>1.22</v>
      </c>
      <c r="J166" s="86">
        <f t="shared" si="176"/>
        <v>2.44</v>
      </c>
      <c r="K166" s="87">
        <f>'LABOR SHEET'!C$5</f>
        <v>46</v>
      </c>
      <c r="L166" s="88">
        <f t="shared" si="177"/>
        <v>56.12</v>
      </c>
      <c r="M166" s="88">
        <f t="shared" si="178"/>
        <v>112.24</v>
      </c>
      <c r="N166" s="88">
        <v>186</v>
      </c>
      <c r="O166" s="88">
        <f t="shared" si="179"/>
        <v>372</v>
      </c>
      <c r="P166" s="88">
        <f t="shared" si="180"/>
        <v>242.12</v>
      </c>
      <c r="Q166" s="105">
        <f t="shared" si="181"/>
        <v>484.24</v>
      </c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</row>
    <row r="167" spans="1:36" s="30" customFormat="1">
      <c r="A167" s="106">
        <f>IF(F167&lt;&gt;"",1+MAX($A$2:A166),"")</f>
        <v>90</v>
      </c>
      <c r="B167" s="107"/>
      <c r="C167" s="74"/>
      <c r="D167" s="57" t="s">
        <v>157</v>
      </c>
      <c r="E167" s="60">
        <v>20</v>
      </c>
      <c r="F167" s="76">
        <v>0.05</v>
      </c>
      <c r="G167" s="77">
        <f t="shared" si="175"/>
        <v>21</v>
      </c>
      <c r="H167" s="58" t="s">
        <v>50</v>
      </c>
      <c r="I167" s="85">
        <v>3.5999999999999997E-2</v>
      </c>
      <c r="J167" s="86">
        <f t="shared" si="176"/>
        <v>0.75600000000000001</v>
      </c>
      <c r="K167" s="87">
        <f>'LABOR SHEET'!C$5</f>
        <v>46</v>
      </c>
      <c r="L167" s="88">
        <f t="shared" si="177"/>
        <v>1.6559999999999999</v>
      </c>
      <c r="M167" s="88">
        <f t="shared" si="178"/>
        <v>34.776000000000003</v>
      </c>
      <c r="N167" s="88">
        <v>3.6</v>
      </c>
      <c r="O167" s="88">
        <f t="shared" si="179"/>
        <v>75.599999999999994</v>
      </c>
      <c r="P167" s="88">
        <f t="shared" si="180"/>
        <v>5.2560000000000002</v>
      </c>
      <c r="Q167" s="105">
        <f t="shared" si="181"/>
        <v>110.376</v>
      </c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</row>
    <row r="168" spans="1:36" s="30" customFormat="1">
      <c r="A168" s="106" t="str">
        <f>IF(F168&lt;&gt;"",1+MAX($A$2:A167),"")</f>
        <v/>
      </c>
      <c r="B168" s="107"/>
      <c r="C168" s="74"/>
      <c r="D168" s="57"/>
      <c r="E168" s="60"/>
      <c r="F168" s="76"/>
      <c r="G168" s="77"/>
      <c r="H168" s="58"/>
      <c r="I168" s="85"/>
      <c r="J168" s="86"/>
      <c r="K168" s="87"/>
      <c r="L168" s="88"/>
      <c r="M168" s="122"/>
      <c r="N168" s="88"/>
      <c r="O168" s="88"/>
      <c r="P168" s="88"/>
      <c r="Q168" s="105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</row>
    <row r="169" spans="1:36" s="30" customFormat="1">
      <c r="A169" s="106" t="str">
        <f>IF(F169&lt;&gt;"",1+MAX($A$2:A168),"")</f>
        <v/>
      </c>
      <c r="B169" s="107"/>
      <c r="C169" s="74"/>
      <c r="D169" s="75" t="s">
        <v>158</v>
      </c>
      <c r="E169" s="60"/>
      <c r="F169" s="76"/>
      <c r="G169" s="77"/>
      <c r="H169" s="58"/>
      <c r="I169" s="85"/>
      <c r="J169" s="86"/>
      <c r="K169" s="87"/>
      <c r="L169" s="88"/>
      <c r="M169" s="122"/>
      <c r="N169" s="88"/>
      <c r="O169" s="88"/>
      <c r="P169" s="88"/>
      <c r="Q169" s="105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</row>
    <row r="170" spans="1:36" s="30" customFormat="1">
      <c r="A170" s="106">
        <f>IF(F170&lt;&gt;"",1+MAX($A$2:A169),"")</f>
        <v>91</v>
      </c>
      <c r="B170" s="107"/>
      <c r="C170" s="74"/>
      <c r="D170" s="57" t="s">
        <v>159</v>
      </c>
      <c r="E170" s="60">
        <v>32</v>
      </c>
      <c r="F170" s="76">
        <v>0</v>
      </c>
      <c r="G170" s="77">
        <f t="shared" ref="G170:G172" si="182">E170*(1+F170)</f>
        <v>32</v>
      </c>
      <c r="H170" s="58" t="s">
        <v>53</v>
      </c>
      <c r="I170" s="85">
        <v>0.5</v>
      </c>
      <c r="J170" s="86">
        <f t="shared" ref="J170:J172" si="183">+I170*G170</f>
        <v>16</v>
      </c>
      <c r="K170" s="87">
        <f>'LABOR SHEET'!C$5</f>
        <v>46</v>
      </c>
      <c r="L170" s="88">
        <f t="shared" ref="L170:L172" si="184">I170*K170</f>
        <v>23</v>
      </c>
      <c r="M170" s="88">
        <f t="shared" ref="M170:M172" si="185">K170*J170</f>
        <v>736</v>
      </c>
      <c r="N170" s="88">
        <v>22</v>
      </c>
      <c r="O170" s="88">
        <f t="shared" ref="O170:O172" si="186">N170*G170</f>
        <v>704</v>
      </c>
      <c r="P170" s="88">
        <f t="shared" ref="P170:P172" si="187">(I170*K170)+N170</f>
        <v>45</v>
      </c>
      <c r="Q170" s="105">
        <f t="shared" ref="Q170:Q172" si="188">P170*G170</f>
        <v>1440</v>
      </c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</row>
    <row r="171" spans="1:36" s="30" customFormat="1">
      <c r="A171" s="106">
        <f>IF(F171&lt;&gt;"",1+MAX($A$2:A170),"")</f>
        <v>92</v>
      </c>
      <c r="B171" s="107"/>
      <c r="C171" s="74"/>
      <c r="D171" s="57" t="s">
        <v>160</v>
      </c>
      <c r="E171" s="60">
        <v>1</v>
      </c>
      <c r="F171" s="76">
        <v>0</v>
      </c>
      <c r="G171" s="77">
        <f t="shared" si="182"/>
        <v>1</v>
      </c>
      <c r="H171" s="58" t="s">
        <v>53</v>
      </c>
      <c r="I171" s="85">
        <v>0.7</v>
      </c>
      <c r="J171" s="86">
        <f t="shared" si="183"/>
        <v>0.7</v>
      </c>
      <c r="K171" s="87">
        <f>'LABOR SHEET'!C$5</f>
        <v>46</v>
      </c>
      <c r="L171" s="88">
        <f t="shared" si="184"/>
        <v>32.200000000000003</v>
      </c>
      <c r="M171" s="88">
        <f t="shared" si="185"/>
        <v>32.200000000000003</v>
      </c>
      <c r="N171" s="88">
        <f>3.44*50</f>
        <v>172</v>
      </c>
      <c r="O171" s="88">
        <f t="shared" si="186"/>
        <v>172</v>
      </c>
      <c r="P171" s="88">
        <f t="shared" si="187"/>
        <v>204.2</v>
      </c>
      <c r="Q171" s="105">
        <f t="shared" si="188"/>
        <v>204.2</v>
      </c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</row>
    <row r="172" spans="1:36" s="30" customFormat="1">
      <c r="A172" s="106">
        <f>IF(F172&lt;&gt;"",1+MAX($A$2:A171),"")</f>
        <v>93</v>
      </c>
      <c r="B172" s="107"/>
      <c r="C172" s="74"/>
      <c r="D172" s="57" t="s">
        <v>161</v>
      </c>
      <c r="E172" s="60">
        <v>1</v>
      </c>
      <c r="F172" s="76">
        <v>0</v>
      </c>
      <c r="G172" s="77">
        <f t="shared" si="182"/>
        <v>1</v>
      </c>
      <c r="H172" s="58" t="s">
        <v>53</v>
      </c>
      <c r="I172" s="85">
        <v>1.6</v>
      </c>
      <c r="J172" s="86">
        <f t="shared" si="183"/>
        <v>1.6</v>
      </c>
      <c r="K172" s="87">
        <f>'LABOR SHEET'!C$5</f>
        <v>46</v>
      </c>
      <c r="L172" s="88">
        <f t="shared" si="184"/>
        <v>73.599999999999994</v>
      </c>
      <c r="M172" s="88">
        <f t="shared" si="185"/>
        <v>73.599999999999994</v>
      </c>
      <c r="N172" s="88">
        <v>344</v>
      </c>
      <c r="O172" s="88">
        <f t="shared" si="186"/>
        <v>344</v>
      </c>
      <c r="P172" s="88">
        <f t="shared" si="187"/>
        <v>417.6</v>
      </c>
      <c r="Q172" s="105">
        <f t="shared" si="188"/>
        <v>417.6</v>
      </c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</row>
    <row r="173" spans="1:36" s="30" customFormat="1">
      <c r="A173" s="106" t="str">
        <f>IF(F173&lt;&gt;"",1+MAX($A$2:A172),"")</f>
        <v/>
      </c>
      <c r="B173" s="107"/>
      <c r="C173" s="74"/>
      <c r="D173" s="57"/>
      <c r="E173" s="60"/>
      <c r="F173" s="76"/>
      <c r="G173" s="77"/>
      <c r="H173" s="58"/>
      <c r="I173" s="85"/>
      <c r="J173" s="86"/>
      <c r="K173" s="87"/>
      <c r="L173" s="88"/>
      <c r="M173" s="122"/>
      <c r="N173" s="88"/>
      <c r="O173" s="88"/>
      <c r="P173" s="88"/>
      <c r="Q173" s="105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</row>
    <row r="174" spans="1:36" s="30" customFormat="1">
      <c r="A174" s="106" t="str">
        <f>IF(F174&lt;&gt;"",1+MAX($A$2:A173),"")</f>
        <v/>
      </c>
      <c r="B174" s="107"/>
      <c r="C174" s="74"/>
      <c r="D174" s="75" t="s">
        <v>162</v>
      </c>
      <c r="E174" s="60"/>
      <c r="F174" s="76"/>
      <c r="G174" s="77"/>
      <c r="H174" s="58"/>
      <c r="I174" s="85"/>
      <c r="J174" s="86"/>
      <c r="K174" s="87"/>
      <c r="L174" s="88"/>
      <c r="M174" s="122"/>
      <c r="N174" s="88"/>
      <c r="O174" s="88"/>
      <c r="P174" s="88"/>
      <c r="Q174" s="105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</row>
    <row r="175" spans="1:36" s="30" customFormat="1">
      <c r="A175" s="106">
        <f>IF(F175&lt;&gt;"",1+MAX($A$2:A174),"")</f>
        <v>94</v>
      </c>
      <c r="B175" s="107"/>
      <c r="C175" s="74"/>
      <c r="D175" s="57" t="s">
        <v>163</v>
      </c>
      <c r="E175" s="60">
        <v>1</v>
      </c>
      <c r="F175" s="76">
        <v>0</v>
      </c>
      <c r="G175" s="77">
        <f>E175*(1+F175)</f>
        <v>1</v>
      </c>
      <c r="H175" s="58" t="s">
        <v>53</v>
      </c>
      <c r="I175" s="85">
        <v>10</v>
      </c>
      <c r="J175" s="86">
        <f t="shared" ref="J175" si="189">+I175*G175</f>
        <v>10</v>
      </c>
      <c r="K175" s="87">
        <f>'LABOR SHEET'!C$5</f>
        <v>46</v>
      </c>
      <c r="L175" s="88">
        <f t="shared" ref="L175" si="190">I175*K175</f>
        <v>460</v>
      </c>
      <c r="M175" s="88">
        <f t="shared" ref="M175" si="191">K175*J175</f>
        <v>460</v>
      </c>
      <c r="N175" s="88">
        <v>1160</v>
      </c>
      <c r="O175" s="88">
        <f t="shared" ref="O175" si="192">N175*G175</f>
        <v>1160</v>
      </c>
      <c r="P175" s="88">
        <f t="shared" ref="P175" si="193">(I175*K175)+N175</f>
        <v>1620</v>
      </c>
      <c r="Q175" s="105">
        <f t="shared" ref="Q175" si="194">P175*G175</f>
        <v>1620</v>
      </c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</row>
    <row r="176" spans="1:36" s="30" customFormat="1">
      <c r="A176" s="106" t="str">
        <f>IF(F176&lt;&gt;"",1+MAX($A$2:A175),"")</f>
        <v/>
      </c>
      <c r="B176" s="107"/>
      <c r="C176" s="74"/>
      <c r="D176" s="57"/>
      <c r="E176" s="60"/>
      <c r="F176" s="76"/>
      <c r="G176" s="77"/>
      <c r="H176" s="58"/>
      <c r="I176" s="85"/>
      <c r="J176" s="86"/>
      <c r="K176" s="87"/>
      <c r="L176" s="88"/>
      <c r="M176" s="122"/>
      <c r="N176" s="88"/>
      <c r="O176" s="88"/>
      <c r="P176" s="88"/>
      <c r="Q176" s="105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</row>
    <row r="177" spans="1:36" s="30" customFormat="1">
      <c r="A177" s="106" t="str">
        <f>IF(F177&lt;&gt;"",1+MAX($A$2:A176),"")</f>
        <v/>
      </c>
      <c r="B177" s="107"/>
      <c r="C177" s="74"/>
      <c r="D177" s="75" t="s">
        <v>141</v>
      </c>
      <c r="E177" s="60"/>
      <c r="F177" s="76"/>
      <c r="G177" s="77"/>
      <c r="H177" s="58"/>
      <c r="I177" s="85"/>
      <c r="J177" s="86"/>
      <c r="K177" s="87"/>
      <c r="L177" s="88"/>
      <c r="M177" s="122"/>
      <c r="N177" s="88"/>
      <c r="O177" s="88"/>
      <c r="P177" s="88"/>
      <c r="Q177" s="105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</row>
    <row r="178" spans="1:36" s="30" customFormat="1">
      <c r="A178" s="106">
        <f>IF(F178&lt;&gt;"",1+MAX($A$2:A177),"")</f>
        <v>95</v>
      </c>
      <c r="B178" s="107"/>
      <c r="C178" s="74"/>
      <c r="D178" s="57" t="s">
        <v>164</v>
      </c>
      <c r="E178" s="60">
        <v>1</v>
      </c>
      <c r="F178" s="76">
        <v>0</v>
      </c>
      <c r="G178" s="77">
        <f>E178*(1+F178)</f>
        <v>1</v>
      </c>
      <c r="H178" s="58" t="s">
        <v>53</v>
      </c>
      <c r="I178" s="85">
        <v>30</v>
      </c>
      <c r="J178" s="86">
        <f t="shared" ref="J178" si="195">+I178*G178</f>
        <v>30</v>
      </c>
      <c r="K178" s="87">
        <f>'LABOR SHEET'!C$5</f>
        <v>46</v>
      </c>
      <c r="L178" s="88">
        <f t="shared" ref="L178" si="196">I178*K178</f>
        <v>1380</v>
      </c>
      <c r="M178" s="88">
        <f t="shared" ref="M178" si="197">K178*J178</f>
        <v>1380</v>
      </c>
      <c r="N178" s="88">
        <v>4709</v>
      </c>
      <c r="O178" s="88">
        <f t="shared" ref="O178" si="198">N178*G178</f>
        <v>4709</v>
      </c>
      <c r="P178" s="88">
        <f t="shared" ref="P178" si="199">(I178*K178)+N178</f>
        <v>6089</v>
      </c>
      <c r="Q178" s="105">
        <f t="shared" ref="Q178" si="200">P178*G178</f>
        <v>6089</v>
      </c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</row>
    <row r="179" spans="1:36" s="30" customFormat="1">
      <c r="A179" s="106" t="str">
        <f>IF(F179&lt;&gt;"",1+MAX($A$2:A178),"")</f>
        <v/>
      </c>
      <c r="B179" s="107"/>
      <c r="C179" s="74"/>
      <c r="D179" s="57"/>
      <c r="E179" s="60"/>
      <c r="F179" s="76"/>
      <c r="G179" s="77"/>
      <c r="H179" s="58"/>
      <c r="I179" s="85"/>
      <c r="J179" s="86"/>
      <c r="K179" s="87"/>
      <c r="L179" s="88"/>
      <c r="M179" s="122"/>
      <c r="N179" s="88"/>
      <c r="O179" s="88"/>
      <c r="P179" s="88"/>
      <c r="Q179" s="105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</row>
    <row r="180" spans="1:36" s="30" customFormat="1">
      <c r="A180" s="106" t="str">
        <f>IF(F180&lt;&gt;"",1+MAX($A$2:A179),"")</f>
        <v/>
      </c>
      <c r="B180" s="107"/>
      <c r="C180" s="74"/>
      <c r="D180" s="75" t="s">
        <v>165</v>
      </c>
      <c r="E180" s="60"/>
      <c r="F180" s="76"/>
      <c r="G180" s="77"/>
      <c r="H180" s="58"/>
      <c r="I180" s="85"/>
      <c r="J180" s="86"/>
      <c r="K180" s="87"/>
      <c r="L180" s="88"/>
      <c r="M180" s="122"/>
      <c r="N180" s="88"/>
      <c r="O180" s="88"/>
      <c r="P180" s="88"/>
      <c r="Q180" s="105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</row>
    <row r="181" spans="1:36" s="30" customFormat="1">
      <c r="A181" s="106" t="str">
        <f>IF(F181&lt;&gt;"",1+MAX($A$2:A180),"")</f>
        <v/>
      </c>
      <c r="B181" s="107"/>
      <c r="C181" s="74"/>
      <c r="D181" s="57" t="s">
        <v>147</v>
      </c>
      <c r="E181" s="60"/>
      <c r="F181" s="76"/>
      <c r="G181" s="77"/>
      <c r="H181" s="58"/>
      <c r="I181" s="85"/>
      <c r="J181" s="86"/>
      <c r="K181" s="87"/>
      <c r="L181" s="88"/>
      <c r="M181" s="122"/>
      <c r="N181" s="88"/>
      <c r="O181" s="88"/>
      <c r="P181" s="88"/>
      <c r="Q181" s="105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</row>
    <row r="182" spans="1:36" s="30" customFormat="1">
      <c r="A182" s="106">
        <f>IF(F182&lt;&gt;"",1+MAX($A$2:A181),"")</f>
        <v>96</v>
      </c>
      <c r="B182" s="107"/>
      <c r="C182" s="74"/>
      <c r="D182" s="57" t="s">
        <v>166</v>
      </c>
      <c r="E182" s="60">
        <v>487.61</v>
      </c>
      <c r="F182" s="76">
        <v>0.05</v>
      </c>
      <c r="G182" s="77">
        <f t="shared" ref="G182:G186" si="201">E182*(1+F182)</f>
        <v>511.9905</v>
      </c>
      <c r="H182" s="58" t="s">
        <v>50</v>
      </c>
      <c r="I182" s="85">
        <v>5.7000000000000002E-2</v>
      </c>
      <c r="J182" s="86">
        <f t="shared" ref="J182:J183" si="202">+I182*G182</f>
        <v>29.1834585</v>
      </c>
      <c r="K182" s="87">
        <f>'LABOR SHEET'!C$5</f>
        <v>46</v>
      </c>
      <c r="L182" s="88">
        <f t="shared" ref="L182:L183" si="203">I182*K182</f>
        <v>2.6219999999999999</v>
      </c>
      <c r="M182" s="88">
        <f t="shared" ref="M182:M183" si="204">K182*J182</f>
        <v>1342.439091</v>
      </c>
      <c r="N182" s="88">
        <v>1</v>
      </c>
      <c r="O182" s="88">
        <f t="shared" ref="O182:O183" si="205">N182*G182</f>
        <v>511.9905</v>
      </c>
      <c r="P182" s="88">
        <f t="shared" ref="P182:P183" si="206">(I182*K182)+N182</f>
        <v>3.6219999999999999</v>
      </c>
      <c r="Q182" s="105">
        <f t="shared" ref="Q182:Q183" si="207">P182*G182</f>
        <v>1854.4295910000001</v>
      </c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</row>
    <row r="183" spans="1:36" s="30" customFormat="1">
      <c r="A183" s="106">
        <f>IF(F183&lt;&gt;"",1+MAX($A$2:A182),"")</f>
        <v>97</v>
      </c>
      <c r="B183" s="107"/>
      <c r="C183" s="74"/>
      <c r="D183" s="57" t="s">
        <v>167</v>
      </c>
      <c r="E183" s="60">
        <v>220</v>
      </c>
      <c r="F183" s="76">
        <v>0.05</v>
      </c>
      <c r="G183" s="77">
        <f t="shared" si="201"/>
        <v>231</v>
      </c>
      <c r="H183" s="58" t="s">
        <v>50</v>
      </c>
      <c r="I183" s="85">
        <v>6.2E-2</v>
      </c>
      <c r="J183" s="86">
        <f t="shared" si="202"/>
        <v>14.321999999999999</v>
      </c>
      <c r="K183" s="87">
        <f>'LABOR SHEET'!C$5</f>
        <v>46</v>
      </c>
      <c r="L183" s="88">
        <f t="shared" si="203"/>
        <v>2.8519999999999999</v>
      </c>
      <c r="M183" s="88">
        <f t="shared" si="204"/>
        <v>658.81200000000001</v>
      </c>
      <c r="N183" s="88">
        <v>1.2</v>
      </c>
      <c r="O183" s="88">
        <f t="shared" si="205"/>
        <v>277.2</v>
      </c>
      <c r="P183" s="88">
        <f t="shared" si="206"/>
        <v>4.0519999999999996</v>
      </c>
      <c r="Q183" s="105">
        <f t="shared" si="207"/>
        <v>936.01199999999994</v>
      </c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</row>
    <row r="184" spans="1:36" s="30" customFormat="1">
      <c r="A184" s="106" t="str">
        <f>IF(F184&lt;&gt;"",1+MAX($A$2:A183),"")</f>
        <v/>
      </c>
      <c r="B184" s="107"/>
      <c r="C184" s="74"/>
      <c r="D184" s="57"/>
      <c r="E184" s="60"/>
      <c r="F184" s="76"/>
      <c r="G184" s="77"/>
      <c r="H184" s="58"/>
      <c r="I184" s="85"/>
      <c r="J184" s="86"/>
      <c r="K184" s="87"/>
      <c r="L184" s="88"/>
      <c r="M184" s="122"/>
      <c r="N184" s="88"/>
      <c r="O184" s="88"/>
      <c r="P184" s="88"/>
      <c r="Q184" s="105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</row>
    <row r="185" spans="1:36" s="30" customFormat="1">
      <c r="A185" s="106" t="str">
        <f>IF(F185&lt;&gt;"",1+MAX($A$2:A184),"")</f>
        <v/>
      </c>
      <c r="B185" s="107"/>
      <c r="C185" s="74"/>
      <c r="D185" s="57" t="s">
        <v>150</v>
      </c>
      <c r="E185" s="60"/>
      <c r="F185" s="76"/>
      <c r="G185" s="77"/>
      <c r="H185" s="58"/>
      <c r="I185" s="85"/>
      <c r="J185" s="86"/>
      <c r="K185" s="87"/>
      <c r="L185" s="88"/>
      <c r="M185" s="122"/>
      <c r="N185" s="88"/>
      <c r="O185" s="88"/>
      <c r="P185" s="88"/>
      <c r="Q185" s="105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</row>
    <row r="186" spans="1:36" s="30" customFormat="1">
      <c r="A186" s="106">
        <f>IF(F186&lt;&gt;"",1+MAX($A$2:A185),"")</f>
        <v>98</v>
      </c>
      <c r="B186" s="107"/>
      <c r="C186" s="74"/>
      <c r="D186" s="57" t="s">
        <v>168</v>
      </c>
      <c r="E186" s="60">
        <v>2122.83</v>
      </c>
      <c r="F186" s="76">
        <v>0.05</v>
      </c>
      <c r="G186" s="77">
        <f t="shared" si="201"/>
        <v>2228.9715000000001</v>
      </c>
      <c r="H186" s="58" t="s">
        <v>50</v>
      </c>
      <c r="I186" s="85">
        <v>8.9999999999999993E-3</v>
      </c>
      <c r="J186" s="86">
        <f t="shared" ref="J186" si="208">+I186*G186</f>
        <v>20.060743500000001</v>
      </c>
      <c r="K186" s="87">
        <f>'LABOR SHEET'!C$5</f>
        <v>46</v>
      </c>
      <c r="L186" s="88">
        <f t="shared" ref="L186" si="209">I186*K186</f>
        <v>0.41399999999999998</v>
      </c>
      <c r="M186" s="88">
        <f t="shared" ref="M186" si="210">K186*J186</f>
        <v>922.79420100000004</v>
      </c>
      <c r="N186" s="88">
        <v>0.28000000000000003</v>
      </c>
      <c r="O186" s="88">
        <f t="shared" ref="O186" si="211">N186*G186</f>
        <v>624.11202000000003</v>
      </c>
      <c r="P186" s="88">
        <f t="shared" ref="P186" si="212">(I186*K186)+N186</f>
        <v>0.69399999999999995</v>
      </c>
      <c r="Q186" s="105">
        <f t="shared" ref="Q186" si="213">P186*G186</f>
        <v>1546.906221</v>
      </c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</row>
    <row r="187" spans="1:36" s="30" customFormat="1">
      <c r="A187" s="106" t="str">
        <f>IF(F187&lt;&gt;"",1+MAX($A$2:A186),"")</f>
        <v/>
      </c>
      <c r="B187" s="107"/>
      <c r="C187" s="74"/>
      <c r="D187" s="57"/>
      <c r="E187" s="60"/>
      <c r="F187" s="76"/>
      <c r="G187" s="77"/>
      <c r="H187" s="58"/>
      <c r="I187" s="85"/>
      <c r="J187" s="86"/>
      <c r="K187" s="87"/>
      <c r="L187" s="88"/>
      <c r="M187" s="122"/>
      <c r="N187" s="88"/>
      <c r="O187" s="88"/>
      <c r="P187" s="88"/>
      <c r="Q187" s="105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</row>
    <row r="188" spans="1:36" s="30" customFormat="1">
      <c r="A188" s="106" t="str">
        <f>IF(F188&lt;&gt;"",1+MAX($A$2:A187),"")</f>
        <v/>
      </c>
      <c r="B188" s="107"/>
      <c r="C188" s="74"/>
      <c r="D188" s="75" t="s">
        <v>169</v>
      </c>
      <c r="E188" s="60"/>
      <c r="F188" s="76"/>
      <c r="G188" s="77"/>
      <c r="H188" s="58"/>
      <c r="I188" s="85"/>
      <c r="J188" s="86"/>
      <c r="K188" s="87"/>
      <c r="L188" s="88"/>
      <c r="M188" s="122"/>
      <c r="N188" s="88"/>
      <c r="O188" s="88"/>
      <c r="P188" s="88"/>
      <c r="Q188" s="105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</row>
    <row r="189" spans="1:36" s="30" customFormat="1">
      <c r="A189" s="106" t="str">
        <f>IF(F189&lt;&gt;"",1+MAX($A$2:A188),"")</f>
        <v/>
      </c>
      <c r="B189" s="107"/>
      <c r="C189" s="74"/>
      <c r="D189" s="79" t="s">
        <v>147</v>
      </c>
      <c r="E189" s="60"/>
      <c r="F189" s="76"/>
      <c r="G189" s="77"/>
      <c r="H189" s="58"/>
      <c r="I189" s="85"/>
      <c r="J189" s="86"/>
      <c r="K189" s="87"/>
      <c r="L189" s="88"/>
      <c r="M189" s="122"/>
      <c r="N189" s="88"/>
      <c r="O189" s="88"/>
      <c r="P189" s="88"/>
      <c r="Q189" s="105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</row>
    <row r="190" spans="1:36" s="30" customFormat="1">
      <c r="A190" s="106">
        <f>IF(F190&lt;&gt;"",1+MAX($A$2:A189),"")</f>
        <v>99</v>
      </c>
      <c r="B190" s="107"/>
      <c r="C190" s="74"/>
      <c r="D190" s="57" t="s">
        <v>166</v>
      </c>
      <c r="E190" s="60">
        <v>878.5</v>
      </c>
      <c r="F190" s="76">
        <v>0.05</v>
      </c>
      <c r="G190" s="77">
        <f>E190*(1+F190)</f>
        <v>922.42499999999995</v>
      </c>
      <c r="H190" s="58" t="s">
        <v>50</v>
      </c>
      <c r="I190" s="85">
        <v>5.7000000000000002E-2</v>
      </c>
      <c r="J190" s="86">
        <f t="shared" ref="J190" si="214">+I190*G190</f>
        <v>52.578225000000003</v>
      </c>
      <c r="K190" s="87">
        <f>'LABOR SHEET'!C$5</f>
        <v>46</v>
      </c>
      <c r="L190" s="88">
        <f t="shared" ref="L190" si="215">I190*K190</f>
        <v>2.6219999999999999</v>
      </c>
      <c r="M190" s="88">
        <f t="shared" ref="M190" si="216">K190*J190</f>
        <v>2418.5983500000002</v>
      </c>
      <c r="N190" s="88">
        <v>1</v>
      </c>
      <c r="O190" s="88">
        <f t="shared" ref="O190" si="217">N190*G190</f>
        <v>922.42499999999995</v>
      </c>
      <c r="P190" s="88">
        <f t="shared" ref="P190" si="218">(I190*K190)+N190</f>
        <v>3.6219999999999999</v>
      </c>
      <c r="Q190" s="105">
        <f t="shared" ref="Q190" si="219">P190*G190</f>
        <v>3341.0233499999999</v>
      </c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</row>
    <row r="191" spans="1:36" s="30" customFormat="1">
      <c r="A191" s="106" t="str">
        <f>IF(F191&lt;&gt;"",1+MAX($A$2:A190),"")</f>
        <v/>
      </c>
      <c r="B191" s="107"/>
      <c r="C191" s="74"/>
      <c r="D191" s="57"/>
      <c r="E191" s="60"/>
      <c r="F191" s="76"/>
      <c r="G191" s="77"/>
      <c r="H191" s="58"/>
      <c r="I191" s="85"/>
      <c r="J191" s="86"/>
      <c r="K191" s="87"/>
      <c r="L191" s="88"/>
      <c r="M191" s="122"/>
      <c r="N191" s="88"/>
      <c r="O191" s="88"/>
      <c r="P191" s="88"/>
      <c r="Q191" s="105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</row>
    <row r="192" spans="1:36" s="30" customFormat="1">
      <c r="A192" s="106" t="str">
        <f>IF(F192&lt;&gt;"",1+MAX($A$2:A191),"")</f>
        <v/>
      </c>
      <c r="B192" s="107"/>
      <c r="C192" s="74"/>
      <c r="D192" s="79" t="s">
        <v>150</v>
      </c>
      <c r="E192" s="60"/>
      <c r="F192" s="76"/>
      <c r="G192" s="77"/>
      <c r="H192" s="58"/>
      <c r="I192" s="85"/>
      <c r="J192" s="86"/>
      <c r="K192" s="87"/>
      <c r="L192" s="88"/>
      <c r="M192" s="122"/>
      <c r="N192" s="88"/>
      <c r="O192" s="88"/>
      <c r="P192" s="88"/>
      <c r="Q192" s="105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</row>
    <row r="193" spans="1:36" s="30" customFormat="1">
      <c r="A193" s="106">
        <f>IF(F193&lt;&gt;"",1+MAX($A$2:A192),"")</f>
        <v>100</v>
      </c>
      <c r="B193" s="107"/>
      <c r="C193" s="74"/>
      <c r="D193" s="57" t="s">
        <v>168</v>
      </c>
      <c r="E193" s="60">
        <v>2635.5</v>
      </c>
      <c r="F193" s="76">
        <v>0.05</v>
      </c>
      <c r="G193" s="77">
        <f t="shared" ref="G193:G199" si="220">E193*(1+F193)</f>
        <v>2767.2750000000001</v>
      </c>
      <c r="H193" s="58" t="s">
        <v>50</v>
      </c>
      <c r="I193" s="85">
        <v>8.9999999999999993E-3</v>
      </c>
      <c r="J193" s="86">
        <f t="shared" ref="J193" si="221">+I193*G193</f>
        <v>24.905474999999999</v>
      </c>
      <c r="K193" s="87">
        <f>'LABOR SHEET'!C$5</f>
        <v>46</v>
      </c>
      <c r="L193" s="88">
        <f t="shared" ref="L193" si="222">I193*K193</f>
        <v>0.41399999999999998</v>
      </c>
      <c r="M193" s="88">
        <f t="shared" ref="M193" si="223">K193*J193</f>
        <v>1145.65185</v>
      </c>
      <c r="N193" s="88">
        <v>0.28000000000000003</v>
      </c>
      <c r="O193" s="88">
        <f t="shared" ref="O193" si="224">N193*G193</f>
        <v>774.83699999999999</v>
      </c>
      <c r="P193" s="88">
        <f t="shared" ref="P193" si="225">(I193*K193)+N193</f>
        <v>0.69399999999999995</v>
      </c>
      <c r="Q193" s="105">
        <f t="shared" ref="Q193" si="226">P193*G193</f>
        <v>1920.48885</v>
      </c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</row>
    <row r="194" spans="1:36" s="30" customFormat="1">
      <c r="A194" s="106" t="str">
        <f>IF(F194&lt;&gt;"",1+MAX($A$2:A193),"")</f>
        <v/>
      </c>
      <c r="B194" s="107"/>
      <c r="C194" s="74"/>
      <c r="D194" s="57"/>
      <c r="E194" s="60"/>
      <c r="F194" s="76"/>
      <c r="G194" s="77"/>
      <c r="H194" s="58"/>
      <c r="I194" s="85"/>
      <c r="J194" s="86"/>
      <c r="K194" s="87"/>
      <c r="L194" s="88"/>
      <c r="M194" s="122"/>
      <c r="N194" s="88"/>
      <c r="O194" s="88"/>
      <c r="P194" s="88"/>
      <c r="Q194" s="105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</row>
    <row r="195" spans="1:36" s="30" customFormat="1">
      <c r="A195" s="106" t="str">
        <f>IF(F195&lt;&gt;"",1+MAX($A$2:A194),"")</f>
        <v/>
      </c>
      <c r="B195" s="107"/>
      <c r="C195" s="74"/>
      <c r="D195" s="75" t="s">
        <v>170</v>
      </c>
      <c r="E195" s="60"/>
      <c r="F195" s="76"/>
      <c r="G195" s="77"/>
      <c r="H195" s="58"/>
      <c r="I195" s="85"/>
      <c r="J195" s="86"/>
      <c r="K195" s="87"/>
      <c r="L195" s="88"/>
      <c r="M195" s="122"/>
      <c r="N195" s="88"/>
      <c r="O195" s="88"/>
      <c r="P195" s="88"/>
      <c r="Q195" s="105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</row>
    <row r="196" spans="1:36" s="30" customFormat="1">
      <c r="A196" s="106">
        <f>IF(F196&lt;&gt;"",1+MAX($A$2:A195),"")</f>
        <v>101</v>
      </c>
      <c r="B196" s="107"/>
      <c r="C196" s="74"/>
      <c r="D196" s="57" t="s">
        <v>171</v>
      </c>
      <c r="E196" s="60">
        <v>5</v>
      </c>
      <c r="F196" s="76">
        <v>0</v>
      </c>
      <c r="G196" s="77">
        <f t="shared" si="220"/>
        <v>5</v>
      </c>
      <c r="H196" s="58" t="s">
        <v>53</v>
      </c>
      <c r="I196" s="85">
        <v>0.7</v>
      </c>
      <c r="J196" s="86">
        <f t="shared" ref="J196:J199" si="227">+I196*G196</f>
        <v>3.5</v>
      </c>
      <c r="K196" s="87">
        <f>'LABOR SHEET'!C$5</f>
        <v>46</v>
      </c>
      <c r="L196" s="88">
        <f t="shared" ref="L196:L199" si="228">I196*K196</f>
        <v>32.200000000000003</v>
      </c>
      <c r="M196" s="88">
        <f t="shared" ref="M196:M199" si="229">K196*J196</f>
        <v>161</v>
      </c>
      <c r="N196" s="88">
        <v>30</v>
      </c>
      <c r="O196" s="88">
        <f t="shared" ref="O196:O199" si="230">N196*G196</f>
        <v>150</v>
      </c>
      <c r="P196" s="88">
        <f t="shared" ref="P196:P199" si="231">(I196*K196)+N196</f>
        <v>62.2</v>
      </c>
      <c r="Q196" s="105">
        <f t="shared" ref="Q196:Q199" si="232">P196*G196</f>
        <v>311</v>
      </c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</row>
    <row r="197" spans="1:36" s="30" customFormat="1">
      <c r="A197" s="106">
        <f>IF(F197&lt;&gt;"",1+MAX($A$2:A196),"")</f>
        <v>102</v>
      </c>
      <c r="B197" s="107"/>
      <c r="C197" s="74"/>
      <c r="D197" s="57" t="s">
        <v>172</v>
      </c>
      <c r="E197" s="60">
        <v>23</v>
      </c>
      <c r="F197" s="76">
        <v>0</v>
      </c>
      <c r="G197" s="77">
        <f t="shared" si="220"/>
        <v>23</v>
      </c>
      <c r="H197" s="58" t="s">
        <v>53</v>
      </c>
      <c r="I197" s="85">
        <v>0.4</v>
      </c>
      <c r="J197" s="86">
        <f t="shared" si="227"/>
        <v>9.1999999999999993</v>
      </c>
      <c r="K197" s="87">
        <f>'LABOR SHEET'!C$5</f>
        <v>46</v>
      </c>
      <c r="L197" s="88">
        <f t="shared" si="228"/>
        <v>18.399999999999999</v>
      </c>
      <c r="M197" s="88">
        <f t="shared" si="229"/>
        <v>423.2</v>
      </c>
      <c r="N197" s="88">
        <v>36.1</v>
      </c>
      <c r="O197" s="88">
        <f t="shared" si="230"/>
        <v>830.3</v>
      </c>
      <c r="P197" s="88">
        <f t="shared" si="231"/>
        <v>54.5</v>
      </c>
      <c r="Q197" s="105">
        <f t="shared" si="232"/>
        <v>1253.5</v>
      </c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</row>
    <row r="198" spans="1:36" s="30" customFormat="1">
      <c r="A198" s="106">
        <f>IF(F198&lt;&gt;"",1+MAX($A$2:A197),"")</f>
        <v>103</v>
      </c>
      <c r="B198" s="107"/>
      <c r="C198" s="74"/>
      <c r="D198" s="57" t="s">
        <v>173</v>
      </c>
      <c r="E198" s="60">
        <v>1</v>
      </c>
      <c r="F198" s="76">
        <v>0</v>
      </c>
      <c r="G198" s="77">
        <f t="shared" si="220"/>
        <v>1</v>
      </c>
      <c r="H198" s="58" t="s">
        <v>53</v>
      </c>
      <c r="I198" s="85">
        <v>0.45</v>
      </c>
      <c r="J198" s="86">
        <f t="shared" si="227"/>
        <v>0.45</v>
      </c>
      <c r="K198" s="87">
        <f>'LABOR SHEET'!C$5</f>
        <v>46</v>
      </c>
      <c r="L198" s="88">
        <f t="shared" si="228"/>
        <v>20.7</v>
      </c>
      <c r="M198" s="88">
        <f t="shared" si="229"/>
        <v>20.7</v>
      </c>
      <c r="N198" s="88">
        <v>39</v>
      </c>
      <c r="O198" s="88">
        <f t="shared" si="230"/>
        <v>39</v>
      </c>
      <c r="P198" s="88">
        <f t="shared" si="231"/>
        <v>59.7</v>
      </c>
      <c r="Q198" s="105">
        <f t="shared" si="232"/>
        <v>59.7</v>
      </c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</row>
    <row r="199" spans="1:36" s="30" customFormat="1">
      <c r="A199" s="106">
        <f>IF(F199&lt;&gt;"",1+MAX($A$2:A198),"")</f>
        <v>104</v>
      </c>
      <c r="B199" s="107"/>
      <c r="C199" s="74"/>
      <c r="D199" s="57" t="s">
        <v>174</v>
      </c>
      <c r="E199" s="60">
        <v>1</v>
      </c>
      <c r="F199" s="76">
        <v>0</v>
      </c>
      <c r="G199" s="77">
        <f t="shared" si="220"/>
        <v>1</v>
      </c>
      <c r="H199" s="58" t="s">
        <v>53</v>
      </c>
      <c r="I199" s="85">
        <v>0.49</v>
      </c>
      <c r="J199" s="86">
        <f t="shared" si="227"/>
        <v>0.49</v>
      </c>
      <c r="K199" s="87">
        <f>'LABOR SHEET'!C$5</f>
        <v>46</v>
      </c>
      <c r="L199" s="88">
        <f t="shared" si="228"/>
        <v>22.54</v>
      </c>
      <c r="M199" s="88">
        <f t="shared" si="229"/>
        <v>22.54</v>
      </c>
      <c r="N199" s="88">
        <v>44</v>
      </c>
      <c r="O199" s="88">
        <f t="shared" si="230"/>
        <v>44</v>
      </c>
      <c r="P199" s="88">
        <f t="shared" si="231"/>
        <v>66.540000000000006</v>
      </c>
      <c r="Q199" s="105">
        <f t="shared" si="232"/>
        <v>66.540000000000006</v>
      </c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</row>
    <row r="200" spans="1:36" s="30" customFormat="1">
      <c r="A200" s="106" t="str">
        <f>IF(F200&lt;&gt;"",1+MAX($A$2:A199),"")</f>
        <v/>
      </c>
      <c r="B200" s="107"/>
      <c r="C200" s="74"/>
      <c r="D200" s="57"/>
      <c r="E200" s="60"/>
      <c r="F200" s="76"/>
      <c r="G200" s="77"/>
      <c r="H200" s="58"/>
      <c r="I200" s="85"/>
      <c r="J200" s="86"/>
      <c r="K200" s="87"/>
      <c r="L200" s="88"/>
      <c r="M200" s="122"/>
      <c r="N200" s="88"/>
      <c r="O200" s="88"/>
      <c r="P200" s="88"/>
      <c r="Q200" s="105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</row>
    <row r="201" spans="1:36" s="30" customFormat="1">
      <c r="A201" s="106" t="str">
        <f>IF(F201&lt;&gt;"",1+MAX($A$2:A200),"")</f>
        <v/>
      </c>
      <c r="B201" s="107"/>
      <c r="C201" s="74"/>
      <c r="D201" s="75" t="s">
        <v>175</v>
      </c>
      <c r="E201" s="60"/>
      <c r="F201" s="76"/>
      <c r="G201" s="77"/>
      <c r="H201" s="58"/>
      <c r="I201" s="85"/>
      <c r="J201" s="86"/>
      <c r="K201" s="87"/>
      <c r="L201" s="88"/>
      <c r="M201" s="122"/>
      <c r="N201" s="88"/>
      <c r="O201" s="88"/>
      <c r="P201" s="88"/>
      <c r="Q201" s="105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</row>
    <row r="202" spans="1:36" s="30" customFormat="1" ht="31">
      <c r="A202" s="106">
        <f>IF(F202&lt;&gt;"",1+MAX($A$2:A201),"")</f>
        <v>105</v>
      </c>
      <c r="B202" s="107"/>
      <c r="C202" s="74"/>
      <c r="D202" s="57" t="s">
        <v>176</v>
      </c>
      <c r="E202" s="60">
        <v>1</v>
      </c>
      <c r="F202" s="76">
        <v>0</v>
      </c>
      <c r="G202" s="77">
        <f t="shared" ref="G202:G212" si="233">E202*(1+F202)</f>
        <v>1</v>
      </c>
      <c r="H202" s="58" t="s">
        <v>53</v>
      </c>
      <c r="I202" s="85">
        <f>0.2*7</f>
        <v>1.4</v>
      </c>
      <c r="J202" s="86">
        <f t="shared" ref="J202:J212" si="234">+I202*G202</f>
        <v>1.4</v>
      </c>
      <c r="K202" s="87">
        <f>'LABOR SHEET'!C$5</f>
        <v>46</v>
      </c>
      <c r="L202" s="88">
        <f t="shared" ref="L202:L212" si="235">I202*K202</f>
        <v>64.400000000000006</v>
      </c>
      <c r="M202" s="88">
        <f t="shared" ref="M202:M212" si="236">K202*J202</f>
        <v>64.400000000000006</v>
      </c>
      <c r="N202" s="88">
        <f>26.6*7</f>
        <v>186.2</v>
      </c>
      <c r="O202" s="88">
        <f t="shared" ref="O202:O212" si="237">N202*G202</f>
        <v>186.2</v>
      </c>
      <c r="P202" s="88">
        <f t="shared" ref="P202:P212" si="238">(I202*K202)+N202</f>
        <v>250.6</v>
      </c>
      <c r="Q202" s="105">
        <f t="shared" ref="Q202:Q212" si="239">P202*G202</f>
        <v>250.6</v>
      </c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</row>
    <row r="203" spans="1:36" s="30" customFormat="1" ht="31">
      <c r="A203" s="106">
        <f>IF(F203&lt;&gt;"",1+MAX($A$2:A202),"")</f>
        <v>106</v>
      </c>
      <c r="B203" s="107"/>
      <c r="C203" s="74"/>
      <c r="D203" s="57" t="s">
        <v>177</v>
      </c>
      <c r="E203" s="60">
        <v>1</v>
      </c>
      <c r="F203" s="76">
        <v>0</v>
      </c>
      <c r="G203" s="77">
        <f t="shared" si="233"/>
        <v>1</v>
      </c>
      <c r="H203" s="58" t="s">
        <v>53</v>
      </c>
      <c r="I203" s="85">
        <f>0.2*9</f>
        <v>1.8</v>
      </c>
      <c r="J203" s="86">
        <f t="shared" si="234"/>
        <v>1.8</v>
      </c>
      <c r="K203" s="87">
        <f>'LABOR SHEET'!C$5</f>
        <v>46</v>
      </c>
      <c r="L203" s="88">
        <f t="shared" si="235"/>
        <v>82.8</v>
      </c>
      <c r="M203" s="88">
        <f t="shared" si="236"/>
        <v>82.8</v>
      </c>
      <c r="N203" s="88">
        <f>26.6*9</f>
        <v>239.4</v>
      </c>
      <c r="O203" s="88">
        <f t="shared" si="237"/>
        <v>239.4</v>
      </c>
      <c r="P203" s="88">
        <f t="shared" si="238"/>
        <v>322.2</v>
      </c>
      <c r="Q203" s="105">
        <f t="shared" si="239"/>
        <v>322.2</v>
      </c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</row>
    <row r="204" spans="1:36" s="30" customFormat="1">
      <c r="A204" s="106">
        <f>IF(F204&lt;&gt;"",1+MAX($A$2:A203),"")</f>
        <v>107</v>
      </c>
      <c r="B204" s="107"/>
      <c r="C204" s="74"/>
      <c r="D204" s="57" t="s">
        <v>178</v>
      </c>
      <c r="E204" s="60">
        <v>7</v>
      </c>
      <c r="F204" s="76">
        <v>0</v>
      </c>
      <c r="G204" s="77">
        <f t="shared" si="233"/>
        <v>7</v>
      </c>
      <c r="H204" s="58" t="s">
        <v>53</v>
      </c>
      <c r="I204" s="85">
        <v>2.6</v>
      </c>
      <c r="J204" s="86">
        <f t="shared" si="234"/>
        <v>18.2</v>
      </c>
      <c r="K204" s="87">
        <f>'LABOR SHEET'!C$5</f>
        <v>46</v>
      </c>
      <c r="L204" s="88">
        <f t="shared" si="235"/>
        <v>119.6</v>
      </c>
      <c r="M204" s="88">
        <f t="shared" si="236"/>
        <v>837.2</v>
      </c>
      <c r="N204" s="88">
        <v>229</v>
      </c>
      <c r="O204" s="88">
        <f t="shared" si="237"/>
        <v>1603</v>
      </c>
      <c r="P204" s="88">
        <f t="shared" si="238"/>
        <v>348.6</v>
      </c>
      <c r="Q204" s="105">
        <f t="shared" si="239"/>
        <v>2440.1999999999998</v>
      </c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</row>
    <row r="205" spans="1:36" s="30" customFormat="1">
      <c r="A205" s="106">
        <f>IF(F205&lt;&gt;"",1+MAX($A$2:A204),"")</f>
        <v>108</v>
      </c>
      <c r="B205" s="107"/>
      <c r="C205" s="74"/>
      <c r="D205" s="57" t="s">
        <v>179</v>
      </c>
      <c r="E205" s="60">
        <v>3</v>
      </c>
      <c r="F205" s="76">
        <v>0</v>
      </c>
      <c r="G205" s="77">
        <f t="shared" si="233"/>
        <v>3</v>
      </c>
      <c r="H205" s="58" t="s">
        <v>53</v>
      </c>
      <c r="I205" s="85">
        <v>10</v>
      </c>
      <c r="J205" s="86">
        <f t="shared" si="234"/>
        <v>30</v>
      </c>
      <c r="K205" s="87">
        <f>'LABOR SHEET'!C$5</f>
        <v>46</v>
      </c>
      <c r="L205" s="88">
        <f t="shared" si="235"/>
        <v>460</v>
      </c>
      <c r="M205" s="88">
        <f t="shared" si="236"/>
        <v>1380</v>
      </c>
      <c r="N205" s="88">
        <v>1725</v>
      </c>
      <c r="O205" s="88">
        <f t="shared" si="237"/>
        <v>5175</v>
      </c>
      <c r="P205" s="88">
        <f t="shared" si="238"/>
        <v>2185</v>
      </c>
      <c r="Q205" s="105">
        <f t="shared" si="239"/>
        <v>6555</v>
      </c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</row>
    <row r="206" spans="1:36" s="30" customFormat="1">
      <c r="A206" s="106">
        <f>IF(F206&lt;&gt;"",1+MAX($A$2:A205),"")</f>
        <v>109</v>
      </c>
      <c r="B206" s="107"/>
      <c r="C206" s="74"/>
      <c r="D206" s="57" t="s">
        <v>180</v>
      </c>
      <c r="E206" s="60">
        <v>5</v>
      </c>
      <c r="F206" s="76">
        <v>0</v>
      </c>
      <c r="G206" s="77">
        <f t="shared" si="233"/>
        <v>5</v>
      </c>
      <c r="H206" s="58" t="s">
        <v>53</v>
      </c>
      <c r="I206" s="85">
        <v>2.7</v>
      </c>
      <c r="J206" s="86">
        <f t="shared" si="234"/>
        <v>13.5</v>
      </c>
      <c r="K206" s="87">
        <f>'LABOR SHEET'!C$5</f>
        <v>46</v>
      </c>
      <c r="L206" s="88">
        <f t="shared" si="235"/>
        <v>124.2</v>
      </c>
      <c r="M206" s="88">
        <f t="shared" si="236"/>
        <v>621</v>
      </c>
      <c r="N206" s="88">
        <v>221</v>
      </c>
      <c r="O206" s="88">
        <f t="shared" si="237"/>
        <v>1105</v>
      </c>
      <c r="P206" s="88">
        <f t="shared" si="238"/>
        <v>345.2</v>
      </c>
      <c r="Q206" s="105">
        <f t="shared" si="239"/>
        <v>1726</v>
      </c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</row>
    <row r="207" spans="1:36" s="30" customFormat="1">
      <c r="A207" s="106">
        <f>IF(F207&lt;&gt;"",1+MAX($A$2:A206),"")</f>
        <v>110</v>
      </c>
      <c r="B207" s="107"/>
      <c r="C207" s="74"/>
      <c r="D207" s="57" t="s">
        <v>181</v>
      </c>
      <c r="E207" s="60">
        <v>3</v>
      </c>
      <c r="F207" s="76">
        <v>0</v>
      </c>
      <c r="G207" s="77">
        <f t="shared" si="233"/>
        <v>3</v>
      </c>
      <c r="H207" s="58" t="s">
        <v>53</v>
      </c>
      <c r="I207" s="85">
        <v>0.77</v>
      </c>
      <c r="J207" s="86">
        <f t="shared" si="234"/>
        <v>2.31</v>
      </c>
      <c r="K207" s="87">
        <f>'LABOR SHEET'!C$5</f>
        <v>46</v>
      </c>
      <c r="L207" s="88">
        <f t="shared" si="235"/>
        <v>35.42</v>
      </c>
      <c r="M207" s="88">
        <f t="shared" si="236"/>
        <v>106.26</v>
      </c>
      <c r="N207" s="88">
        <v>86</v>
      </c>
      <c r="O207" s="88">
        <f t="shared" si="237"/>
        <v>258</v>
      </c>
      <c r="P207" s="88">
        <f t="shared" si="238"/>
        <v>121.42</v>
      </c>
      <c r="Q207" s="105">
        <f t="shared" si="239"/>
        <v>364.26</v>
      </c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</row>
    <row r="208" spans="1:36" s="30" customFormat="1">
      <c r="A208" s="106">
        <f>IF(F208&lt;&gt;"",1+MAX($A$2:A207),"")</f>
        <v>111</v>
      </c>
      <c r="B208" s="107"/>
      <c r="C208" s="74"/>
      <c r="D208" s="57" t="s">
        <v>182</v>
      </c>
      <c r="E208" s="60">
        <v>2</v>
      </c>
      <c r="F208" s="76">
        <v>0</v>
      </c>
      <c r="G208" s="77">
        <f t="shared" si="233"/>
        <v>2</v>
      </c>
      <c r="H208" s="58" t="s">
        <v>53</v>
      </c>
      <c r="I208" s="85">
        <v>0.77</v>
      </c>
      <c r="J208" s="86">
        <f t="shared" si="234"/>
        <v>1.54</v>
      </c>
      <c r="K208" s="87">
        <f>'LABOR SHEET'!C$5</f>
        <v>46</v>
      </c>
      <c r="L208" s="88">
        <f t="shared" si="235"/>
        <v>35.42</v>
      </c>
      <c r="M208" s="88">
        <f t="shared" si="236"/>
        <v>70.84</v>
      </c>
      <c r="N208" s="88">
        <v>100</v>
      </c>
      <c r="O208" s="88">
        <f t="shared" si="237"/>
        <v>200</v>
      </c>
      <c r="P208" s="88">
        <f t="shared" si="238"/>
        <v>135.41999999999999</v>
      </c>
      <c r="Q208" s="105">
        <f t="shared" si="239"/>
        <v>270.83999999999997</v>
      </c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</row>
    <row r="209" spans="1:36" s="30" customFormat="1">
      <c r="A209" s="106">
        <f>IF(F209&lt;&gt;"",1+MAX($A$2:A208),"")</f>
        <v>112</v>
      </c>
      <c r="B209" s="107"/>
      <c r="C209" s="74"/>
      <c r="D209" s="57" t="s">
        <v>183</v>
      </c>
      <c r="E209" s="60">
        <v>106.47</v>
      </c>
      <c r="F209" s="76">
        <v>0.05</v>
      </c>
      <c r="G209" s="77">
        <f t="shared" si="233"/>
        <v>111.79349999999999</v>
      </c>
      <c r="H209" s="58" t="s">
        <v>50</v>
      </c>
      <c r="I209" s="85">
        <v>0.2</v>
      </c>
      <c r="J209" s="86">
        <f t="shared" si="234"/>
        <v>22.358699999999999</v>
      </c>
      <c r="K209" s="87">
        <f>'LABOR SHEET'!C$5</f>
        <v>46</v>
      </c>
      <c r="L209" s="88">
        <f t="shared" si="235"/>
        <v>9.1999999999999993</v>
      </c>
      <c r="M209" s="88">
        <f t="shared" si="236"/>
        <v>1028.5001999999999</v>
      </c>
      <c r="N209" s="88">
        <v>22</v>
      </c>
      <c r="O209" s="88">
        <f t="shared" si="237"/>
        <v>2459.4569999999999</v>
      </c>
      <c r="P209" s="88">
        <f t="shared" si="238"/>
        <v>31.2</v>
      </c>
      <c r="Q209" s="105">
        <f t="shared" si="239"/>
        <v>3487.9571999999998</v>
      </c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</row>
    <row r="210" spans="1:36" s="30" customFormat="1">
      <c r="A210" s="106">
        <f>IF(F210&lt;&gt;"",1+MAX($A$2:A209),"")</f>
        <v>113</v>
      </c>
      <c r="B210" s="107"/>
      <c r="C210" s="74"/>
      <c r="D210" s="57" t="s">
        <v>184</v>
      </c>
      <c r="E210" s="60">
        <v>16</v>
      </c>
      <c r="F210" s="76">
        <v>0</v>
      </c>
      <c r="G210" s="77">
        <f t="shared" si="233"/>
        <v>16</v>
      </c>
      <c r="H210" s="58" t="s">
        <v>53</v>
      </c>
      <c r="I210" s="85">
        <v>0.7</v>
      </c>
      <c r="J210" s="86">
        <f t="shared" si="234"/>
        <v>11.2</v>
      </c>
      <c r="K210" s="87">
        <f>'LABOR SHEET'!C$5</f>
        <v>46</v>
      </c>
      <c r="L210" s="88">
        <f t="shared" si="235"/>
        <v>32.200000000000003</v>
      </c>
      <c r="M210" s="88">
        <f t="shared" si="236"/>
        <v>515.20000000000005</v>
      </c>
      <c r="N210" s="88">
        <v>92</v>
      </c>
      <c r="O210" s="88">
        <f t="shared" si="237"/>
        <v>1472</v>
      </c>
      <c r="P210" s="88">
        <f t="shared" si="238"/>
        <v>124.2</v>
      </c>
      <c r="Q210" s="105">
        <f t="shared" si="239"/>
        <v>1987.2</v>
      </c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</row>
    <row r="211" spans="1:36" s="30" customFormat="1">
      <c r="A211" s="106">
        <f>IF(F211&lt;&gt;"",1+MAX($A$2:A210),"")</f>
        <v>114</v>
      </c>
      <c r="B211" s="107"/>
      <c r="C211" s="74"/>
      <c r="D211" s="57" t="s">
        <v>185</v>
      </c>
      <c r="E211" s="60">
        <v>3</v>
      </c>
      <c r="F211" s="76">
        <v>0</v>
      </c>
      <c r="G211" s="77">
        <f t="shared" si="233"/>
        <v>3</v>
      </c>
      <c r="H211" s="58" t="s">
        <v>53</v>
      </c>
      <c r="I211" s="85">
        <v>0.7</v>
      </c>
      <c r="J211" s="86">
        <f t="shared" si="234"/>
        <v>2.1</v>
      </c>
      <c r="K211" s="87">
        <f>'LABOR SHEET'!C$5</f>
        <v>46</v>
      </c>
      <c r="L211" s="88">
        <f t="shared" si="235"/>
        <v>32.200000000000003</v>
      </c>
      <c r="M211" s="88">
        <f t="shared" si="236"/>
        <v>96.6</v>
      </c>
      <c r="N211" s="88">
        <v>99</v>
      </c>
      <c r="O211" s="88">
        <f t="shared" si="237"/>
        <v>297</v>
      </c>
      <c r="P211" s="88">
        <f t="shared" si="238"/>
        <v>131.19999999999999</v>
      </c>
      <c r="Q211" s="105">
        <f t="shared" si="239"/>
        <v>393.6</v>
      </c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</row>
    <row r="212" spans="1:36" s="30" customFormat="1">
      <c r="A212" s="106">
        <f>IF(F212&lt;&gt;"",1+MAX($A$2:A211),"")</f>
        <v>115</v>
      </c>
      <c r="B212" s="107"/>
      <c r="C212" s="74"/>
      <c r="D212" s="57" t="s">
        <v>186</v>
      </c>
      <c r="E212" s="60">
        <v>14</v>
      </c>
      <c r="F212" s="76">
        <v>0</v>
      </c>
      <c r="G212" s="77">
        <f t="shared" si="233"/>
        <v>14</v>
      </c>
      <c r="H212" s="58" t="s">
        <v>53</v>
      </c>
      <c r="I212" s="85">
        <v>0.7</v>
      </c>
      <c r="J212" s="86">
        <f t="shared" si="234"/>
        <v>9.8000000000000007</v>
      </c>
      <c r="K212" s="87">
        <f>'LABOR SHEET'!C$5</f>
        <v>46</v>
      </c>
      <c r="L212" s="88">
        <f t="shared" si="235"/>
        <v>32.200000000000003</v>
      </c>
      <c r="M212" s="88">
        <f t="shared" si="236"/>
        <v>450.8</v>
      </c>
      <c r="N212" s="88">
        <v>110</v>
      </c>
      <c r="O212" s="88">
        <f t="shared" si="237"/>
        <v>1540</v>
      </c>
      <c r="P212" s="88">
        <f t="shared" si="238"/>
        <v>142.19999999999999</v>
      </c>
      <c r="Q212" s="105">
        <f t="shared" si="239"/>
        <v>1990.8</v>
      </c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</row>
    <row r="213" spans="1:36" s="30" customFormat="1">
      <c r="A213" s="106" t="str">
        <f>IF(F213&lt;&gt;"",1+MAX($A$2:A212),"")</f>
        <v/>
      </c>
      <c r="B213" s="107"/>
      <c r="C213" s="74"/>
      <c r="D213" s="57"/>
      <c r="E213" s="60"/>
      <c r="F213" s="76"/>
      <c r="G213" s="77"/>
      <c r="H213" s="58"/>
      <c r="I213" s="85"/>
      <c r="J213" s="86"/>
      <c r="K213" s="87"/>
      <c r="L213" s="88"/>
      <c r="M213" s="122"/>
      <c r="N213" s="88"/>
      <c r="O213" s="88"/>
      <c r="P213" s="88"/>
      <c r="Q213" s="105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</row>
    <row r="214" spans="1:36" s="30" customFormat="1">
      <c r="A214" s="106" t="str">
        <f>IF(F214&lt;&gt;"",1+MAX($A$2:A213),"")</f>
        <v/>
      </c>
      <c r="B214" s="107"/>
      <c r="C214" s="74"/>
      <c r="D214" s="75" t="s">
        <v>187</v>
      </c>
      <c r="E214" s="60"/>
      <c r="F214" s="76"/>
      <c r="G214" s="77"/>
      <c r="H214" s="58"/>
      <c r="I214" s="85"/>
      <c r="J214" s="86"/>
      <c r="K214" s="87"/>
      <c r="L214" s="88"/>
      <c r="M214" s="122"/>
      <c r="N214" s="88"/>
      <c r="O214" s="88"/>
      <c r="P214" s="88"/>
      <c r="Q214" s="105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</row>
    <row r="215" spans="1:36" s="30" customFormat="1">
      <c r="A215" s="106">
        <f>IF(F215&lt;&gt;"",1+MAX($A$2:A214),"")</f>
        <v>116</v>
      </c>
      <c r="B215" s="107"/>
      <c r="C215" s="74"/>
      <c r="D215" s="57" t="s">
        <v>188</v>
      </c>
      <c r="E215" s="60">
        <v>4</v>
      </c>
      <c r="F215" s="76">
        <v>0</v>
      </c>
      <c r="G215" s="77">
        <f t="shared" ref="G215:G219" si="240">E215*(1+F215)</f>
        <v>4</v>
      </c>
      <c r="H215" s="58" t="s">
        <v>53</v>
      </c>
      <c r="I215" s="85">
        <v>0.7</v>
      </c>
      <c r="J215" s="86">
        <f t="shared" ref="J215:J219" si="241">+I215*G215</f>
        <v>2.8</v>
      </c>
      <c r="K215" s="87">
        <f>'LABOR SHEET'!C$5</f>
        <v>46</v>
      </c>
      <c r="L215" s="88">
        <f t="shared" ref="L215:L219" si="242">I215*K215</f>
        <v>32.200000000000003</v>
      </c>
      <c r="M215" s="88">
        <f t="shared" ref="M215:M219" si="243">K215*J215</f>
        <v>128.80000000000001</v>
      </c>
      <c r="N215" s="88">
        <v>107.9</v>
      </c>
      <c r="O215" s="88">
        <f t="shared" ref="O215:O219" si="244">N215*G215</f>
        <v>431.6</v>
      </c>
      <c r="P215" s="88">
        <f t="shared" ref="P215:P219" si="245">(I215*K215)+N215</f>
        <v>140.1</v>
      </c>
      <c r="Q215" s="105">
        <f t="shared" ref="Q215:Q219" si="246">P215*G215</f>
        <v>560.4</v>
      </c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</row>
    <row r="216" spans="1:36" s="30" customFormat="1">
      <c r="A216" s="106">
        <f>IF(F216&lt;&gt;"",1+MAX($A$2:A215),"")</f>
        <v>117</v>
      </c>
      <c r="B216" s="107"/>
      <c r="C216" s="74"/>
      <c r="D216" s="57" t="s">
        <v>189</v>
      </c>
      <c r="E216" s="60">
        <v>3</v>
      </c>
      <c r="F216" s="76">
        <v>0</v>
      </c>
      <c r="G216" s="77">
        <f t="shared" si="240"/>
        <v>3</v>
      </c>
      <c r="H216" s="58" t="s">
        <v>53</v>
      </c>
      <c r="I216" s="85">
        <v>1</v>
      </c>
      <c r="J216" s="86">
        <f t="shared" si="241"/>
        <v>3</v>
      </c>
      <c r="K216" s="87">
        <f>'LABOR SHEET'!C$5</f>
        <v>46</v>
      </c>
      <c r="L216" s="88">
        <f t="shared" si="242"/>
        <v>46</v>
      </c>
      <c r="M216" s="88">
        <f t="shared" si="243"/>
        <v>138</v>
      </c>
      <c r="N216" s="88">
        <v>172</v>
      </c>
      <c r="O216" s="88">
        <f t="shared" si="244"/>
        <v>516</v>
      </c>
      <c r="P216" s="88">
        <f t="shared" si="245"/>
        <v>218</v>
      </c>
      <c r="Q216" s="105">
        <f t="shared" si="246"/>
        <v>654</v>
      </c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</row>
    <row r="217" spans="1:36" s="30" customFormat="1" ht="31">
      <c r="A217" s="106">
        <f>IF(F217&lt;&gt;"",1+MAX($A$2:A216),"")</f>
        <v>118</v>
      </c>
      <c r="B217" s="107"/>
      <c r="C217" s="74"/>
      <c r="D217" s="57" t="s">
        <v>190</v>
      </c>
      <c r="E217" s="60">
        <v>2</v>
      </c>
      <c r="F217" s="76">
        <v>0</v>
      </c>
      <c r="G217" s="77">
        <f t="shared" si="240"/>
        <v>2</v>
      </c>
      <c r="H217" s="58" t="s">
        <v>53</v>
      </c>
      <c r="I217" s="85">
        <v>0.86</v>
      </c>
      <c r="J217" s="86">
        <f t="shared" si="241"/>
        <v>1.72</v>
      </c>
      <c r="K217" s="87">
        <f>'LABOR SHEET'!C$5</f>
        <v>46</v>
      </c>
      <c r="L217" s="88">
        <f t="shared" si="242"/>
        <v>39.56</v>
      </c>
      <c r="M217" s="88">
        <f t="shared" si="243"/>
        <v>79.12</v>
      </c>
      <c r="N217" s="88">
        <v>142</v>
      </c>
      <c r="O217" s="88">
        <f t="shared" si="244"/>
        <v>284</v>
      </c>
      <c r="P217" s="88">
        <f t="shared" si="245"/>
        <v>181.56</v>
      </c>
      <c r="Q217" s="105">
        <f t="shared" si="246"/>
        <v>363.12</v>
      </c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</row>
    <row r="218" spans="1:36" s="30" customFormat="1">
      <c r="A218" s="106">
        <f>IF(F218&lt;&gt;"",1+MAX($A$2:A217),"")</f>
        <v>119</v>
      </c>
      <c r="B218" s="107"/>
      <c r="C218" s="74"/>
      <c r="D218" s="57" t="s">
        <v>191</v>
      </c>
      <c r="E218" s="60">
        <v>8</v>
      </c>
      <c r="F218" s="76">
        <v>0</v>
      </c>
      <c r="G218" s="77">
        <f t="shared" si="240"/>
        <v>8</v>
      </c>
      <c r="H218" s="58" t="s">
        <v>53</v>
      </c>
      <c r="I218" s="85">
        <v>0.87</v>
      </c>
      <c r="J218" s="86">
        <f t="shared" si="241"/>
        <v>6.96</v>
      </c>
      <c r="K218" s="87">
        <f>'LABOR SHEET'!C$5</f>
        <v>46</v>
      </c>
      <c r="L218" s="88">
        <f t="shared" si="242"/>
        <v>40.020000000000003</v>
      </c>
      <c r="M218" s="88">
        <f t="shared" si="243"/>
        <v>320.16000000000003</v>
      </c>
      <c r="N218" s="88">
        <v>141.71</v>
      </c>
      <c r="O218" s="88">
        <f t="shared" si="244"/>
        <v>1133.68</v>
      </c>
      <c r="P218" s="88">
        <f t="shared" si="245"/>
        <v>181.73</v>
      </c>
      <c r="Q218" s="105">
        <f t="shared" si="246"/>
        <v>1453.84</v>
      </c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</row>
    <row r="219" spans="1:36" s="30" customFormat="1">
      <c r="A219" s="106">
        <f>IF(F219&lt;&gt;"",1+MAX($A$2:A218),"")</f>
        <v>120</v>
      </c>
      <c r="B219" s="107"/>
      <c r="C219" s="74"/>
      <c r="D219" s="57" t="s">
        <v>192</v>
      </c>
      <c r="E219" s="60">
        <v>2</v>
      </c>
      <c r="F219" s="76">
        <v>0</v>
      </c>
      <c r="G219" s="77">
        <f t="shared" si="240"/>
        <v>2</v>
      </c>
      <c r="H219" s="58" t="s">
        <v>53</v>
      </c>
      <c r="I219" s="85">
        <v>0.89</v>
      </c>
      <c r="J219" s="86">
        <f t="shared" si="241"/>
        <v>1.78</v>
      </c>
      <c r="K219" s="87">
        <f>'LABOR SHEET'!C$5</f>
        <v>46</v>
      </c>
      <c r="L219" s="88">
        <f t="shared" si="242"/>
        <v>40.94</v>
      </c>
      <c r="M219" s="88">
        <f t="shared" si="243"/>
        <v>81.88</v>
      </c>
      <c r="N219" s="88">
        <v>133.9</v>
      </c>
      <c r="O219" s="88">
        <f t="shared" si="244"/>
        <v>267.8</v>
      </c>
      <c r="P219" s="88">
        <f t="shared" si="245"/>
        <v>174.84</v>
      </c>
      <c r="Q219" s="105">
        <f t="shared" si="246"/>
        <v>349.68</v>
      </c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</row>
    <row r="220" spans="1:36" s="30" customFormat="1">
      <c r="A220" s="106" t="str">
        <f>IF(F220&lt;&gt;"",1+MAX($A$2:A219),"")</f>
        <v/>
      </c>
      <c r="B220" s="107"/>
      <c r="C220" s="74"/>
      <c r="D220" s="57"/>
      <c r="E220" s="60"/>
      <c r="F220" s="76"/>
      <c r="G220" s="77"/>
      <c r="H220" s="58"/>
      <c r="I220" s="85"/>
      <c r="J220" s="86"/>
      <c r="K220" s="87"/>
      <c r="L220" s="88"/>
      <c r="M220" s="122"/>
      <c r="N220" s="88"/>
      <c r="O220" s="88"/>
      <c r="P220" s="88"/>
      <c r="Q220" s="105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</row>
    <row r="221" spans="1:36" s="30" customFormat="1">
      <c r="A221" s="106" t="str">
        <f>IF(F221&lt;&gt;"",1+MAX($A$2:A220),"")</f>
        <v/>
      </c>
      <c r="B221" s="107"/>
      <c r="C221" s="74"/>
      <c r="D221" s="75" t="s">
        <v>193</v>
      </c>
      <c r="E221" s="60"/>
      <c r="F221" s="76"/>
      <c r="G221" s="77"/>
      <c r="H221" s="58"/>
      <c r="I221" s="85"/>
      <c r="J221" s="86"/>
      <c r="K221" s="87"/>
      <c r="L221" s="88"/>
      <c r="M221" s="122"/>
      <c r="N221" s="88"/>
      <c r="O221" s="88"/>
      <c r="P221" s="88"/>
      <c r="Q221" s="105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</row>
    <row r="222" spans="1:36" s="30" customFormat="1">
      <c r="A222" s="106" t="str">
        <f>IF(F222&lt;&gt;"",1+MAX($A$2:A221),"")</f>
        <v/>
      </c>
      <c r="B222" s="107"/>
      <c r="C222" s="74"/>
      <c r="D222" s="79" t="s">
        <v>194</v>
      </c>
      <c r="E222" s="60"/>
      <c r="F222" s="76"/>
      <c r="G222" s="77"/>
      <c r="H222" s="58"/>
      <c r="I222" s="85"/>
      <c r="J222" s="86"/>
      <c r="K222" s="87"/>
      <c r="L222" s="88"/>
      <c r="M222" s="122"/>
      <c r="N222" s="88"/>
      <c r="O222" s="88"/>
      <c r="P222" s="88"/>
      <c r="Q222" s="105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</row>
    <row r="223" spans="1:36" s="30" customFormat="1">
      <c r="A223" s="106" t="str">
        <f>IF(F223&lt;&gt;"",1+MAX($A$2:A222),"")</f>
        <v/>
      </c>
      <c r="B223" s="107"/>
      <c r="C223" s="74"/>
      <c r="D223" s="57" t="s">
        <v>147</v>
      </c>
      <c r="E223" s="60"/>
      <c r="F223" s="76"/>
      <c r="G223" s="77"/>
      <c r="H223" s="58"/>
      <c r="I223" s="85"/>
      <c r="J223" s="86"/>
      <c r="K223" s="87"/>
      <c r="L223" s="88"/>
      <c r="M223" s="122"/>
      <c r="N223" s="88"/>
      <c r="O223" s="88"/>
      <c r="P223" s="88"/>
      <c r="Q223" s="105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</row>
    <row r="224" spans="1:36" s="30" customFormat="1">
      <c r="A224" s="106">
        <f>IF(F224&lt;&gt;"",1+MAX($A$2:A223),"")</f>
        <v>121</v>
      </c>
      <c r="B224" s="107"/>
      <c r="C224" s="74"/>
      <c r="D224" s="57" t="s">
        <v>149</v>
      </c>
      <c r="E224" s="60">
        <v>305.74</v>
      </c>
      <c r="F224" s="76">
        <v>0.05</v>
      </c>
      <c r="G224" s="77">
        <f>E224*(1+F224)</f>
        <v>321.02699999999999</v>
      </c>
      <c r="H224" s="58" t="s">
        <v>50</v>
      </c>
      <c r="I224" s="85">
        <v>6.4000000000000001E-2</v>
      </c>
      <c r="J224" s="86">
        <f t="shared" ref="J224" si="247">+I224*G224</f>
        <v>20.545728</v>
      </c>
      <c r="K224" s="87">
        <f>'LABOR SHEET'!C$5</f>
        <v>46</v>
      </c>
      <c r="L224" s="88">
        <f t="shared" ref="L224" si="248">I224*K224</f>
        <v>2.944</v>
      </c>
      <c r="M224" s="88">
        <f t="shared" ref="M224" si="249">K224*J224</f>
        <v>945.10348799999997</v>
      </c>
      <c r="N224" s="88">
        <v>1.38</v>
      </c>
      <c r="O224" s="88">
        <f t="shared" ref="O224" si="250">N224*G224</f>
        <v>443.01726000000002</v>
      </c>
      <c r="P224" s="88">
        <f t="shared" ref="P224" si="251">(I224*K224)+N224</f>
        <v>4.3239999999999998</v>
      </c>
      <c r="Q224" s="105">
        <f t="shared" ref="Q224" si="252">P224*G224</f>
        <v>1388.120748</v>
      </c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</row>
    <row r="225" spans="1:36" s="30" customFormat="1">
      <c r="A225" s="106" t="str">
        <f>IF(F225&lt;&gt;"",1+MAX($A$2:A224),"")</f>
        <v/>
      </c>
      <c r="B225" s="107"/>
      <c r="C225" s="74"/>
      <c r="D225" s="57"/>
      <c r="E225" s="60"/>
      <c r="F225" s="76"/>
      <c r="G225" s="77"/>
      <c r="H225" s="58"/>
      <c r="I225" s="85"/>
      <c r="J225" s="86"/>
      <c r="K225" s="87"/>
      <c r="L225" s="88"/>
      <c r="M225" s="122"/>
      <c r="N225" s="88"/>
      <c r="O225" s="88"/>
      <c r="P225" s="88"/>
      <c r="Q225" s="105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</row>
    <row r="226" spans="1:36" s="30" customFormat="1">
      <c r="A226" s="106" t="str">
        <f>IF(F226&lt;&gt;"",1+MAX($A$2:A225),"")</f>
        <v/>
      </c>
      <c r="B226" s="107"/>
      <c r="C226" s="74"/>
      <c r="D226" s="79" t="s">
        <v>150</v>
      </c>
      <c r="E226" s="60"/>
      <c r="F226" s="76"/>
      <c r="G226" s="77"/>
      <c r="H226" s="58"/>
      <c r="I226" s="85"/>
      <c r="J226" s="86"/>
      <c r="K226" s="87"/>
      <c r="L226" s="88"/>
      <c r="M226" s="122"/>
      <c r="N226" s="88"/>
      <c r="O226" s="88"/>
      <c r="P226" s="88"/>
      <c r="Q226" s="105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</row>
    <row r="227" spans="1:36" s="30" customFormat="1">
      <c r="A227" s="106">
        <f>IF(F227&lt;&gt;"",1+MAX($A$2:A226),"")</f>
        <v>122</v>
      </c>
      <c r="B227" s="107"/>
      <c r="C227" s="74"/>
      <c r="D227" s="57" t="s">
        <v>195</v>
      </c>
      <c r="E227" s="60">
        <v>305.74</v>
      </c>
      <c r="F227" s="76">
        <v>0.05</v>
      </c>
      <c r="G227" s="77">
        <f t="shared" ref="G227:G233" si="253">E227*(1+F227)</f>
        <v>321.02699999999999</v>
      </c>
      <c r="H227" s="58" t="s">
        <v>50</v>
      </c>
      <c r="I227" s="85">
        <v>0.01</v>
      </c>
      <c r="J227" s="86">
        <f t="shared" ref="J227" si="254">+I227*G227</f>
        <v>3.21027</v>
      </c>
      <c r="K227" s="87">
        <f>'LABOR SHEET'!C$5</f>
        <v>46</v>
      </c>
      <c r="L227" s="88">
        <f t="shared" ref="L227" si="255">I227*K227</f>
        <v>0.46</v>
      </c>
      <c r="M227" s="88">
        <f t="shared" ref="M227" si="256">K227*J227</f>
        <v>147.67241999999999</v>
      </c>
      <c r="N227" s="88">
        <v>0.4</v>
      </c>
      <c r="O227" s="88">
        <f t="shared" ref="O227" si="257">N227*G227</f>
        <v>128.41079999999999</v>
      </c>
      <c r="P227" s="88">
        <f t="shared" ref="P227" si="258">(I227*K227)+N227</f>
        <v>0.86</v>
      </c>
      <c r="Q227" s="105">
        <f t="shared" ref="Q227" si="259">P227*G227</f>
        <v>276.08321999999998</v>
      </c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</row>
    <row r="228" spans="1:36" s="30" customFormat="1">
      <c r="A228" s="106" t="str">
        <f>IF(F228&lt;&gt;"",1+MAX($A$2:A227),"")</f>
        <v/>
      </c>
      <c r="B228" s="107"/>
      <c r="C228" s="74"/>
      <c r="D228" s="57"/>
      <c r="E228" s="60"/>
      <c r="F228" s="76"/>
      <c r="G228" s="77"/>
      <c r="H228" s="58"/>
      <c r="I228" s="85"/>
      <c r="J228" s="86"/>
      <c r="K228" s="87"/>
      <c r="L228" s="88"/>
      <c r="M228" s="122"/>
      <c r="N228" s="88"/>
      <c r="O228" s="88"/>
      <c r="P228" s="88"/>
      <c r="Q228" s="105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</row>
    <row r="229" spans="1:36" s="30" customFormat="1">
      <c r="A229" s="106" t="str">
        <f>IF(F229&lt;&gt;"",1+MAX($A$2:A228),"")</f>
        <v/>
      </c>
      <c r="B229" s="107"/>
      <c r="C229" s="74"/>
      <c r="D229" s="79" t="s">
        <v>196</v>
      </c>
      <c r="E229" s="60"/>
      <c r="F229" s="76"/>
      <c r="G229" s="77"/>
      <c r="H229" s="58"/>
      <c r="I229" s="85"/>
      <c r="J229" s="86"/>
      <c r="K229" s="87"/>
      <c r="L229" s="88"/>
      <c r="M229" s="122"/>
      <c r="N229" s="88"/>
      <c r="O229" s="88"/>
      <c r="P229" s="88"/>
      <c r="Q229" s="105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</row>
    <row r="230" spans="1:36" s="30" customFormat="1">
      <c r="A230" s="106">
        <f>IF(F230&lt;&gt;"",1+MAX($A$2:A229),"")</f>
        <v>123</v>
      </c>
      <c r="B230" s="107"/>
      <c r="C230" s="74"/>
      <c r="D230" s="57" t="s">
        <v>197</v>
      </c>
      <c r="E230" s="60">
        <v>8</v>
      </c>
      <c r="F230" s="76">
        <v>0</v>
      </c>
      <c r="G230" s="77">
        <f t="shared" ref="G230" si="260">E230*(1+F230)</f>
        <v>8</v>
      </c>
      <c r="H230" s="58" t="s">
        <v>53</v>
      </c>
      <c r="I230" s="85">
        <v>0.65</v>
      </c>
      <c r="J230" s="86">
        <f t="shared" ref="J230" si="261">+I230*G230</f>
        <v>5.2</v>
      </c>
      <c r="K230" s="87">
        <f>'LABOR SHEET'!C$5</f>
        <v>46</v>
      </c>
      <c r="L230" s="88">
        <f t="shared" ref="L230" si="262">I230*K230</f>
        <v>29.9</v>
      </c>
      <c r="M230" s="88">
        <f t="shared" ref="M230" si="263">K230*J230</f>
        <v>239.2</v>
      </c>
      <c r="N230" s="88">
        <v>25</v>
      </c>
      <c r="O230" s="88">
        <f t="shared" ref="O230" si="264">N230*G230</f>
        <v>200</v>
      </c>
      <c r="P230" s="88">
        <f t="shared" ref="P230" si="265">(I230*K230)+N230</f>
        <v>54.9</v>
      </c>
      <c r="Q230" s="105">
        <f t="shared" ref="Q230" si="266">P230*G230</f>
        <v>439.2</v>
      </c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</row>
    <row r="231" spans="1:36" s="30" customFormat="1">
      <c r="A231" s="106">
        <f>IF(F231&lt;&gt;"",1+MAX($A$2:A230),"")</f>
        <v>124</v>
      </c>
      <c r="B231" s="107"/>
      <c r="C231" s="74"/>
      <c r="D231" s="124" t="s">
        <v>198</v>
      </c>
      <c r="E231" s="60">
        <v>6</v>
      </c>
      <c r="F231" s="76">
        <v>0</v>
      </c>
      <c r="G231" s="77">
        <f t="shared" si="253"/>
        <v>6</v>
      </c>
      <c r="H231" s="58" t="s">
        <v>53</v>
      </c>
      <c r="I231" s="154"/>
      <c r="J231" s="155"/>
      <c r="K231" s="156"/>
      <c r="L231" s="157"/>
      <c r="M231" s="157"/>
      <c r="N231" s="157"/>
      <c r="O231" s="157"/>
      <c r="P231" s="157"/>
      <c r="Q231" s="168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</row>
    <row r="232" spans="1:36" s="30" customFormat="1">
      <c r="A232" s="106">
        <f>IF(F232&lt;&gt;"",1+MAX($A$2:A231),"")</f>
        <v>125</v>
      </c>
      <c r="B232" s="107"/>
      <c r="C232" s="74"/>
      <c r="D232" s="124" t="s">
        <v>199</v>
      </c>
      <c r="E232" s="60">
        <v>2</v>
      </c>
      <c r="F232" s="76">
        <v>0</v>
      </c>
      <c r="G232" s="77">
        <f t="shared" si="253"/>
        <v>2</v>
      </c>
      <c r="H232" s="58" t="s">
        <v>53</v>
      </c>
      <c r="I232" s="154"/>
      <c r="J232" s="155"/>
      <c r="K232" s="156"/>
      <c r="L232" s="157"/>
      <c r="M232" s="157"/>
      <c r="N232" s="157"/>
      <c r="O232" s="157"/>
      <c r="P232" s="157"/>
      <c r="Q232" s="168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</row>
    <row r="233" spans="1:36" s="30" customFormat="1">
      <c r="A233" s="106">
        <f>IF(F233&lt;&gt;"",1+MAX($A$2:A232),"")</f>
        <v>126</v>
      </c>
      <c r="B233" s="107"/>
      <c r="C233" s="74"/>
      <c r="D233" s="124" t="s">
        <v>200</v>
      </c>
      <c r="E233" s="60">
        <v>1</v>
      </c>
      <c r="F233" s="76">
        <v>0</v>
      </c>
      <c r="G233" s="77">
        <f t="shared" si="253"/>
        <v>1</v>
      </c>
      <c r="H233" s="58" t="s">
        <v>53</v>
      </c>
      <c r="I233" s="154"/>
      <c r="J233" s="155"/>
      <c r="K233" s="156"/>
      <c r="L233" s="157"/>
      <c r="M233" s="157"/>
      <c r="N233" s="157"/>
      <c r="O233" s="157"/>
      <c r="P233" s="157"/>
      <c r="Q233" s="168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</row>
    <row r="234" spans="1:36" s="30" customFormat="1">
      <c r="A234" s="106" t="str">
        <f>IF(F234&lt;&gt;"",1+MAX($A$2:A233),"")</f>
        <v/>
      </c>
      <c r="B234" s="107"/>
      <c r="C234" s="74"/>
      <c r="D234" s="57"/>
      <c r="E234" s="60"/>
      <c r="F234" s="76"/>
      <c r="G234" s="77"/>
      <c r="H234" s="58"/>
      <c r="I234" s="85"/>
      <c r="J234" s="86"/>
      <c r="K234" s="87"/>
      <c r="L234" s="88"/>
      <c r="M234" s="122"/>
      <c r="N234" s="88"/>
      <c r="O234" s="88"/>
      <c r="P234" s="88"/>
      <c r="Q234" s="105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</row>
    <row r="235" spans="1:36" s="30" customFormat="1">
      <c r="A235" s="106" t="str">
        <f>IF(F235&lt;&gt;"",1+MAX($A$2:A234),"")</f>
        <v/>
      </c>
      <c r="B235" s="107"/>
      <c r="C235" s="74"/>
      <c r="D235" s="75" t="s">
        <v>201</v>
      </c>
      <c r="E235" s="60"/>
      <c r="F235" s="76"/>
      <c r="G235" s="77"/>
      <c r="H235" s="58"/>
      <c r="I235" s="85"/>
      <c r="J235" s="86"/>
      <c r="K235" s="87"/>
      <c r="L235" s="88"/>
      <c r="M235" s="122"/>
      <c r="N235" s="88"/>
      <c r="O235" s="88"/>
      <c r="P235" s="88"/>
      <c r="Q235" s="105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</row>
    <row r="236" spans="1:36" s="30" customFormat="1">
      <c r="A236" s="106" t="str">
        <f>IF(F236&lt;&gt;"",1+MAX($A$2:A235),"")</f>
        <v/>
      </c>
      <c r="B236" s="107"/>
      <c r="C236" s="74"/>
      <c r="D236" s="79" t="s">
        <v>202</v>
      </c>
      <c r="E236" s="60"/>
      <c r="F236" s="76"/>
      <c r="G236" s="77"/>
      <c r="H236" s="58"/>
      <c r="I236" s="85"/>
      <c r="J236" s="86"/>
      <c r="K236" s="87"/>
      <c r="L236" s="88"/>
      <c r="M236" s="122"/>
      <c r="N236" s="88"/>
      <c r="O236" s="88"/>
      <c r="P236" s="88"/>
      <c r="Q236" s="105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</row>
    <row r="237" spans="1:36" s="30" customFormat="1">
      <c r="A237" s="106">
        <f>IF(F237&lt;&gt;"",1+MAX($A$2:A236),"")</f>
        <v>127</v>
      </c>
      <c r="B237" s="107"/>
      <c r="C237" s="74"/>
      <c r="D237" s="57" t="s">
        <v>203</v>
      </c>
      <c r="E237" s="60">
        <v>173.47</v>
      </c>
      <c r="F237" s="76">
        <v>0.05</v>
      </c>
      <c r="G237" s="77">
        <f t="shared" ref="G237:G244" si="267">E237*(1+F237)</f>
        <v>182.14349999999999</v>
      </c>
      <c r="H237" s="58" t="s">
        <v>50</v>
      </c>
      <c r="I237" s="85">
        <v>1.6E-2</v>
      </c>
      <c r="J237" s="86">
        <f t="shared" ref="J237" si="268">+I237*G237</f>
        <v>2.9142960000000002</v>
      </c>
      <c r="K237" s="87">
        <f>'LABOR SHEET'!C$5</f>
        <v>46</v>
      </c>
      <c r="L237" s="88">
        <f t="shared" ref="L237" si="269">I237*K237</f>
        <v>0.73599999999999999</v>
      </c>
      <c r="M237" s="88">
        <f t="shared" ref="M237" si="270">K237*J237</f>
        <v>134.057616</v>
      </c>
      <c r="N237" s="88">
        <f>256.43/250</f>
        <v>1.02572</v>
      </c>
      <c r="O237" s="88">
        <f t="shared" ref="O237" si="271">N237*G237</f>
        <v>186.82823081999999</v>
      </c>
      <c r="P237" s="88">
        <f t="shared" ref="P237" si="272">(I237*K237)+N237</f>
        <v>1.76172</v>
      </c>
      <c r="Q237" s="105">
        <f t="shared" ref="Q237" si="273">P237*G237</f>
        <v>320.88584681999998</v>
      </c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</row>
    <row r="238" spans="1:36" s="30" customFormat="1">
      <c r="A238" s="106" t="str">
        <f>IF(F238&lt;&gt;"",1+MAX($A$2:A237),"")</f>
        <v/>
      </c>
      <c r="B238" s="107"/>
      <c r="C238" s="74"/>
      <c r="D238" s="57"/>
      <c r="E238" s="60"/>
      <c r="F238" s="76"/>
      <c r="G238" s="77"/>
      <c r="H238" s="58"/>
      <c r="I238" s="85"/>
      <c r="J238" s="86"/>
      <c r="K238" s="87"/>
      <c r="L238" s="88"/>
      <c r="M238" s="122"/>
      <c r="N238" s="88"/>
      <c r="O238" s="88"/>
      <c r="P238" s="88"/>
      <c r="Q238" s="105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</row>
    <row r="239" spans="1:36" s="30" customFormat="1">
      <c r="A239" s="106" t="str">
        <f>IF(F239&lt;&gt;"",1+MAX($A$2:A238),"")</f>
        <v/>
      </c>
      <c r="B239" s="107"/>
      <c r="C239" s="74"/>
      <c r="D239" s="79" t="s">
        <v>196</v>
      </c>
      <c r="E239" s="60"/>
      <c r="F239" s="76"/>
      <c r="G239" s="77"/>
      <c r="H239" s="58"/>
      <c r="I239" s="85"/>
      <c r="J239" s="86"/>
      <c r="K239" s="87"/>
      <c r="L239" s="88"/>
      <c r="M239" s="122"/>
      <c r="N239" s="88"/>
      <c r="O239" s="88"/>
      <c r="P239" s="88"/>
      <c r="Q239" s="105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</row>
    <row r="240" spans="1:36" s="30" customFormat="1">
      <c r="A240" s="106">
        <f>IF(F240&lt;&gt;"",1+MAX($A$2:A239),"")</f>
        <v>128</v>
      </c>
      <c r="B240" s="107"/>
      <c r="C240" s="74"/>
      <c r="D240" s="57" t="s">
        <v>197</v>
      </c>
      <c r="E240" s="60">
        <v>5</v>
      </c>
      <c r="F240" s="76">
        <v>0</v>
      </c>
      <c r="G240" s="77">
        <f t="shared" si="267"/>
        <v>5</v>
      </c>
      <c r="H240" s="58" t="s">
        <v>53</v>
      </c>
      <c r="I240" s="85">
        <v>0.65</v>
      </c>
      <c r="J240" s="86">
        <f t="shared" ref="J240" si="274">+I240*G240</f>
        <v>3.25</v>
      </c>
      <c r="K240" s="87">
        <f>'LABOR SHEET'!C$5</f>
        <v>46</v>
      </c>
      <c r="L240" s="88">
        <f t="shared" ref="L240" si="275">I240*K240</f>
        <v>29.9</v>
      </c>
      <c r="M240" s="88">
        <f t="shared" ref="M240" si="276">K240*J240</f>
        <v>149.5</v>
      </c>
      <c r="N240" s="88">
        <v>25</v>
      </c>
      <c r="O240" s="88">
        <f t="shared" ref="O240" si="277">N240*G240</f>
        <v>125</v>
      </c>
      <c r="P240" s="88">
        <f t="shared" ref="P240" si="278">(I240*K240)+N240</f>
        <v>54.9</v>
      </c>
      <c r="Q240" s="105">
        <f t="shared" ref="Q240" si="279">P240*G240</f>
        <v>274.5</v>
      </c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</row>
    <row r="241" spans="1:36" s="30" customFormat="1">
      <c r="A241" s="106">
        <f>IF(F241&lt;&gt;"",1+MAX($A$2:A240),"")</f>
        <v>129</v>
      </c>
      <c r="B241" s="107"/>
      <c r="C241" s="74"/>
      <c r="D241" s="124" t="s">
        <v>204</v>
      </c>
      <c r="E241" s="60">
        <v>2</v>
      </c>
      <c r="F241" s="76">
        <v>0</v>
      </c>
      <c r="G241" s="77">
        <f t="shared" si="267"/>
        <v>2</v>
      </c>
      <c r="H241" s="58" t="s">
        <v>53</v>
      </c>
      <c r="I241" s="154"/>
      <c r="J241" s="155"/>
      <c r="K241" s="156"/>
      <c r="L241" s="157"/>
      <c r="M241" s="157"/>
      <c r="N241" s="157"/>
      <c r="O241" s="157"/>
      <c r="P241" s="157"/>
      <c r="Q241" s="168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</row>
    <row r="242" spans="1:36" s="30" customFormat="1">
      <c r="A242" s="106">
        <f>IF(F242&lt;&gt;"",1+MAX($A$2:A241),"")</f>
        <v>130</v>
      </c>
      <c r="B242" s="107"/>
      <c r="C242" s="74"/>
      <c r="D242" s="124" t="s">
        <v>205</v>
      </c>
      <c r="E242" s="60">
        <v>1</v>
      </c>
      <c r="F242" s="76">
        <v>0</v>
      </c>
      <c r="G242" s="77">
        <f t="shared" si="267"/>
        <v>1</v>
      </c>
      <c r="H242" s="58" t="s">
        <v>53</v>
      </c>
      <c r="I242" s="154"/>
      <c r="J242" s="155"/>
      <c r="K242" s="156"/>
      <c r="L242" s="157"/>
      <c r="M242" s="157"/>
      <c r="N242" s="157"/>
      <c r="O242" s="157"/>
      <c r="P242" s="157"/>
      <c r="Q242" s="168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</row>
    <row r="243" spans="1:36" s="30" customFormat="1">
      <c r="A243" s="106">
        <f>IF(F243&lt;&gt;"",1+MAX($A$2:A242),"")</f>
        <v>131</v>
      </c>
      <c r="B243" s="107"/>
      <c r="C243" s="74"/>
      <c r="D243" s="124" t="s">
        <v>206</v>
      </c>
      <c r="E243" s="60">
        <v>1</v>
      </c>
      <c r="F243" s="76">
        <v>0</v>
      </c>
      <c r="G243" s="77">
        <f t="shared" si="267"/>
        <v>1</v>
      </c>
      <c r="H243" s="58" t="s">
        <v>53</v>
      </c>
      <c r="I243" s="154"/>
      <c r="J243" s="155"/>
      <c r="K243" s="156"/>
      <c r="L243" s="157"/>
      <c r="M243" s="157"/>
      <c r="N243" s="157"/>
      <c r="O243" s="157"/>
      <c r="P243" s="157"/>
      <c r="Q243" s="168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</row>
    <row r="244" spans="1:36" s="30" customFormat="1">
      <c r="A244" s="106">
        <f>IF(F244&lt;&gt;"",1+MAX($A$2:A243),"")</f>
        <v>132</v>
      </c>
      <c r="B244" s="107"/>
      <c r="C244" s="74"/>
      <c r="D244" s="124" t="s">
        <v>207</v>
      </c>
      <c r="E244" s="60">
        <v>1</v>
      </c>
      <c r="F244" s="76">
        <v>0</v>
      </c>
      <c r="G244" s="77">
        <f t="shared" si="267"/>
        <v>1</v>
      </c>
      <c r="H244" s="58" t="s">
        <v>53</v>
      </c>
      <c r="I244" s="154"/>
      <c r="J244" s="155"/>
      <c r="K244" s="156"/>
      <c r="L244" s="157"/>
      <c r="M244" s="157"/>
      <c r="N244" s="157"/>
      <c r="O244" s="157"/>
      <c r="P244" s="157"/>
      <c r="Q244" s="168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</row>
    <row r="245" spans="1:36" s="30" customFormat="1">
      <c r="A245" s="106" t="str">
        <f>IF(F245&lt;&gt;"",1+MAX($A$2:A244),"")</f>
        <v/>
      </c>
      <c r="B245" s="73"/>
      <c r="C245" s="74"/>
      <c r="D245" s="57"/>
      <c r="E245" s="60"/>
      <c r="F245" s="76"/>
      <c r="G245" s="77"/>
      <c r="H245" s="58"/>
      <c r="I245" s="85"/>
      <c r="J245" s="86"/>
      <c r="K245" s="87"/>
      <c r="L245" s="88"/>
      <c r="M245" s="122"/>
      <c r="N245" s="88"/>
      <c r="O245" s="88"/>
      <c r="P245" s="88"/>
      <c r="Q245" s="103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</row>
    <row r="246" spans="1:36" s="30" customFormat="1">
      <c r="A246" s="106" t="str">
        <f>IF(F246&lt;&gt;"",1+MAX($A$2:A245),"")</f>
        <v/>
      </c>
      <c r="B246" s="73"/>
      <c r="C246" s="107"/>
      <c r="D246" s="68" t="s">
        <v>45</v>
      </c>
      <c r="E246" s="108"/>
      <c r="F246" s="108"/>
      <c r="G246" s="109"/>
      <c r="H246" s="108"/>
      <c r="I246" s="108"/>
      <c r="J246" s="112"/>
      <c r="K246" s="112"/>
      <c r="L246" s="113"/>
      <c r="M246" s="114"/>
      <c r="N246" s="113"/>
      <c r="O246" s="113"/>
      <c r="P246" s="115"/>
      <c r="Q246" s="98">
        <f>SUM(Q156:Q244)</f>
        <v>47875.080017820001</v>
      </c>
      <c r="S246" s="102"/>
    </row>
    <row r="247" spans="1:36" s="30" customFormat="1">
      <c r="A247" s="110" t="str">
        <f>IF(F247&lt;&gt;"",1+MAX($A$2:A246),"")</f>
        <v/>
      </c>
      <c r="B247" s="111"/>
      <c r="C247" s="111"/>
      <c r="D247" s="111"/>
      <c r="E247" s="111"/>
      <c r="F247" s="111"/>
      <c r="G247" s="111"/>
      <c r="H247" s="125"/>
      <c r="I247" s="125"/>
      <c r="J247" s="125"/>
      <c r="K247" s="125"/>
      <c r="L247" s="125"/>
      <c r="M247" s="125"/>
      <c r="N247" s="125"/>
      <c r="O247" s="125"/>
      <c r="P247" s="111"/>
      <c r="Q247" s="117"/>
      <c r="S247" s="102"/>
    </row>
    <row r="248" spans="1:36" s="31" customFormat="1" ht="31">
      <c r="A248" s="106"/>
      <c r="B248" s="126"/>
      <c r="C248" s="126"/>
      <c r="D248" s="126"/>
      <c r="E248" s="126"/>
      <c r="F248" s="126"/>
      <c r="G248" s="126"/>
      <c r="H248" s="218" t="s">
        <v>208</v>
      </c>
      <c r="I248" s="218"/>
      <c r="J248" s="158">
        <f>SUM(J17:J247)</f>
        <v>604.98134300000004</v>
      </c>
      <c r="K248" s="219" t="s">
        <v>31</v>
      </c>
      <c r="L248" s="219"/>
      <c r="M248" s="159">
        <f>SUM(M17:M247)</f>
        <v>28269.04911</v>
      </c>
      <c r="N248" s="160" t="s">
        <v>33</v>
      </c>
      <c r="O248" s="161">
        <f>SUM(O17:O247)</f>
        <v>45605.254980819998</v>
      </c>
      <c r="P248" s="126"/>
      <c r="Q248" s="169"/>
      <c r="S248" s="170"/>
    </row>
    <row r="249" spans="1:36" s="31" customFormat="1">
      <c r="A249" s="127"/>
      <c r="B249" s="128"/>
      <c r="C249" s="129"/>
      <c r="D249" s="130" t="s">
        <v>209</v>
      </c>
      <c r="E249" s="131"/>
      <c r="F249" s="131"/>
      <c r="G249" s="132"/>
      <c r="H249" s="131"/>
      <c r="I249" s="131"/>
      <c r="J249" s="131"/>
      <c r="K249" s="131"/>
      <c r="L249" s="162"/>
      <c r="M249" s="162"/>
      <c r="N249" s="162"/>
      <c r="O249" s="162"/>
      <c r="P249" s="162"/>
      <c r="Q249" s="171">
        <f>SUM(Q8:Q247)/2</f>
        <v>82874.304090820006</v>
      </c>
      <c r="R249" s="172"/>
    </row>
    <row r="250" spans="1:36" s="31" customFormat="1">
      <c r="A250" s="127"/>
      <c r="B250" s="128"/>
      <c r="C250" s="133"/>
      <c r="D250" s="134" t="s">
        <v>210</v>
      </c>
      <c r="E250" s="135"/>
      <c r="F250" s="129"/>
      <c r="G250" s="135"/>
      <c r="H250" s="129"/>
      <c r="I250" s="129"/>
      <c r="J250" s="129"/>
      <c r="K250" s="129"/>
      <c r="L250" s="163">
        <v>0.05</v>
      </c>
      <c r="M250" s="163"/>
      <c r="N250" s="163"/>
      <c r="O250" s="163"/>
      <c r="P250" s="163"/>
      <c r="Q250" s="171">
        <f>Q249*L250</f>
        <v>4143.7152045410003</v>
      </c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</row>
    <row r="251" spans="1:36" s="31" customFormat="1">
      <c r="A251" s="136"/>
      <c r="B251" s="137"/>
      <c r="C251" s="138"/>
      <c r="D251" s="139" t="s">
        <v>10</v>
      </c>
      <c r="E251" s="140"/>
      <c r="F251" s="141"/>
      <c r="G251" s="140"/>
      <c r="H251" s="141"/>
      <c r="I251" s="141"/>
      <c r="J251" s="141"/>
      <c r="K251" s="141"/>
      <c r="L251" s="164">
        <v>0.15</v>
      </c>
      <c r="M251" s="164"/>
      <c r="N251" s="164"/>
      <c r="O251" s="164"/>
      <c r="P251" s="164"/>
      <c r="Q251" s="174">
        <f>Q249*L251</f>
        <v>12431.145613623001</v>
      </c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  <c r="AB251" s="173"/>
      <c r="AC251" s="173"/>
      <c r="AD251" s="173"/>
      <c r="AE251" s="173"/>
      <c r="AF251" s="173"/>
      <c r="AG251" s="173"/>
      <c r="AH251" s="173"/>
      <c r="AI251" s="173"/>
      <c r="AJ251" s="173"/>
    </row>
    <row r="252" spans="1:36" s="31" customFormat="1">
      <c r="A252" s="142"/>
      <c r="B252" s="143"/>
      <c r="C252" s="144"/>
      <c r="D252" s="145" t="s">
        <v>211</v>
      </c>
      <c r="E252" s="146"/>
      <c r="F252" s="147"/>
      <c r="G252" s="146"/>
      <c r="H252" s="147"/>
      <c r="I252" s="147"/>
      <c r="J252" s="147"/>
      <c r="K252" s="147"/>
      <c r="L252" s="165">
        <v>7.0000000000000007E-2</v>
      </c>
      <c r="M252" s="166"/>
      <c r="N252" s="166"/>
      <c r="O252" s="166"/>
      <c r="P252" s="166"/>
      <c r="Q252" s="175">
        <f>O248*L252</f>
        <v>3192.3678486573999</v>
      </c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  <c r="AB252" s="173"/>
      <c r="AC252" s="173"/>
      <c r="AD252" s="173"/>
      <c r="AE252" s="173"/>
      <c r="AF252" s="173"/>
      <c r="AG252" s="173"/>
      <c r="AH252" s="173"/>
      <c r="AI252" s="173"/>
      <c r="AJ252" s="173"/>
    </row>
    <row r="253" spans="1:36" s="31" customFormat="1">
      <c r="A253" s="142"/>
      <c r="B253" s="143"/>
      <c r="C253" s="144"/>
      <c r="D253" s="145" t="s">
        <v>12</v>
      </c>
      <c r="E253" s="146"/>
      <c r="F253" s="147"/>
      <c r="G253" s="146"/>
      <c r="H253" s="147"/>
      <c r="I253" s="147"/>
      <c r="J253" s="147"/>
      <c r="K253" s="147"/>
      <c r="L253" s="165">
        <v>1.4999999999999999E-2</v>
      </c>
      <c r="M253" s="165"/>
      <c r="N253" s="165"/>
      <c r="O253" s="165"/>
      <c r="P253" s="165"/>
      <c r="Q253" s="175">
        <f>Q249*L253</f>
        <v>1243.1145613623</v>
      </c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173"/>
    </row>
    <row r="254" spans="1:36" s="31" customFormat="1">
      <c r="A254" s="148"/>
      <c r="B254" s="149"/>
      <c r="C254" s="150"/>
      <c r="D254" s="151" t="s">
        <v>13</v>
      </c>
      <c r="E254" s="152"/>
      <c r="F254" s="152"/>
      <c r="G254" s="153"/>
      <c r="H254" s="152"/>
      <c r="I254" s="152"/>
      <c r="J254" s="152"/>
      <c r="K254" s="152"/>
      <c r="L254" s="167"/>
      <c r="M254" s="167"/>
      <c r="N254" s="167"/>
      <c r="O254" s="167"/>
      <c r="P254" s="167"/>
      <c r="Q254" s="176">
        <f>SUM(Q249:Q253)</f>
        <v>103884.647319004</v>
      </c>
    </row>
  </sheetData>
  <mergeCells count="7">
    <mergeCell ref="A2:Q2"/>
    <mergeCell ref="B3:C3"/>
    <mergeCell ref="B4:C4"/>
    <mergeCell ref="B5:C5"/>
    <mergeCell ref="H248:I248"/>
    <mergeCell ref="K248:L248"/>
    <mergeCell ref="Q8:Q14"/>
  </mergeCells>
  <printOptions horizontalCentered="1"/>
  <pageMargins left="0.7" right="0.7" top="0.75" bottom="0.75" header="0.3" footer="0.3"/>
  <pageSetup paperSize="9" scale="36" fitToHeight="0" orientation="portrait"/>
  <headerFooter scaleWithDoc="0"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8"/>
  <sheetViews>
    <sheetView workbookViewId="0">
      <selection activeCell="B5" sqref="B5"/>
    </sheetView>
  </sheetViews>
  <sheetFormatPr defaultColWidth="9.08203125" defaultRowHeight="14.5"/>
  <cols>
    <col min="1" max="1" width="26.83203125" style="1" customWidth="1"/>
    <col min="2" max="2" width="19.58203125" style="2" customWidth="1"/>
    <col min="3" max="3" width="20.5" style="2" customWidth="1"/>
    <col min="4" max="16384" width="9.08203125" style="2"/>
  </cols>
  <sheetData>
    <row r="1" spans="1:3" ht="15.5">
      <c r="A1" s="3"/>
      <c r="B1" s="4" t="s">
        <v>212</v>
      </c>
      <c r="C1" s="5" t="s">
        <v>213</v>
      </c>
    </row>
    <row r="2" spans="1:3" ht="15.5">
      <c r="A2" s="6"/>
      <c r="B2" s="7"/>
      <c r="C2" s="8"/>
    </row>
    <row r="3" spans="1:3" ht="15.5">
      <c r="A3" s="9" t="s">
        <v>5</v>
      </c>
      <c r="B3" s="10" t="s">
        <v>214</v>
      </c>
      <c r="C3" s="11">
        <v>48</v>
      </c>
    </row>
    <row r="4" spans="1:3" ht="15.5">
      <c r="A4" s="9" t="s">
        <v>6</v>
      </c>
      <c r="B4" s="10" t="s">
        <v>215</v>
      </c>
      <c r="C4" s="11">
        <v>48</v>
      </c>
    </row>
    <row r="5" spans="1:3" ht="15.5">
      <c r="A5" s="9" t="s">
        <v>7</v>
      </c>
      <c r="B5" s="10" t="s">
        <v>216</v>
      </c>
      <c r="C5" s="11">
        <v>46</v>
      </c>
    </row>
    <row r="6" spans="1:3" ht="15.5">
      <c r="A6" s="12"/>
      <c r="B6" s="13"/>
      <c r="C6" s="14"/>
    </row>
    <row r="7" spans="1:3">
      <c r="A7" s="3"/>
      <c r="B7" s="3"/>
      <c r="C7" s="3"/>
    </row>
    <row r="8" spans="1:3">
      <c r="A8" s="3"/>
      <c r="B8" s="3"/>
      <c r="C8" s="3"/>
    </row>
    <row r="9" spans="1:3" ht="15.5">
      <c r="A9" s="3"/>
      <c r="B9" s="223" t="s">
        <v>24</v>
      </c>
      <c r="C9" s="224"/>
    </row>
    <row r="10" spans="1:3" ht="15.5">
      <c r="A10" s="15" t="s">
        <v>217</v>
      </c>
      <c r="B10" s="16" t="s">
        <v>53</v>
      </c>
      <c r="C10" s="17">
        <v>0</v>
      </c>
    </row>
    <row r="11" spans="1:3" ht="15.5">
      <c r="A11" s="18" t="s">
        <v>218</v>
      </c>
      <c r="B11" s="19" t="s">
        <v>50</v>
      </c>
      <c r="C11" s="20">
        <v>0.05</v>
      </c>
    </row>
    <row r="12" spans="1:3" ht="15.5">
      <c r="A12" s="18" t="s">
        <v>219</v>
      </c>
      <c r="B12" s="19" t="s">
        <v>136</v>
      </c>
      <c r="C12" s="20">
        <v>0.1</v>
      </c>
    </row>
    <row r="13" spans="1:3" ht="15.5">
      <c r="A13" s="18" t="s">
        <v>220</v>
      </c>
      <c r="B13" s="19" t="s">
        <v>221</v>
      </c>
      <c r="C13" s="20">
        <v>0.1</v>
      </c>
    </row>
    <row r="14" spans="1:3" ht="15.5">
      <c r="A14" s="18" t="s">
        <v>222</v>
      </c>
      <c r="B14" s="19" t="s">
        <v>223</v>
      </c>
      <c r="C14" s="20">
        <v>0.1</v>
      </c>
    </row>
    <row r="15" spans="1:3" ht="15.5">
      <c r="A15" s="18" t="s">
        <v>224</v>
      </c>
      <c r="B15" s="19" t="s">
        <v>38</v>
      </c>
      <c r="C15" s="20">
        <v>0</v>
      </c>
    </row>
    <row r="16" spans="1:3" ht="15.5">
      <c r="A16" s="18" t="s">
        <v>225</v>
      </c>
      <c r="B16" s="19" t="s">
        <v>226</v>
      </c>
      <c r="C16" s="20">
        <v>0</v>
      </c>
    </row>
    <row r="17" spans="1:3" ht="15.5">
      <c r="A17" s="18" t="s">
        <v>227</v>
      </c>
      <c r="B17" s="19" t="s">
        <v>228</v>
      </c>
      <c r="C17" s="20">
        <v>0</v>
      </c>
    </row>
    <row r="18" spans="1:3" ht="15.5">
      <c r="A18" s="18" t="s">
        <v>229</v>
      </c>
      <c r="B18" s="19" t="s">
        <v>230</v>
      </c>
      <c r="C18" s="20">
        <v>0</v>
      </c>
    </row>
    <row r="19" spans="1:3" ht="15.5">
      <c r="A19" s="18" t="s">
        <v>231</v>
      </c>
      <c r="B19" s="19" t="s">
        <v>232</v>
      </c>
      <c r="C19" s="20">
        <v>0</v>
      </c>
    </row>
    <row r="20" spans="1:3" ht="15.5">
      <c r="A20" s="18" t="s">
        <v>233</v>
      </c>
      <c r="B20" s="19" t="s">
        <v>234</v>
      </c>
      <c r="C20" s="20">
        <v>0.1</v>
      </c>
    </row>
    <row r="21" spans="1:3" ht="15.5">
      <c r="A21" s="18" t="s">
        <v>235</v>
      </c>
      <c r="B21" s="19" t="s">
        <v>236</v>
      </c>
      <c r="C21" s="20">
        <v>0.1</v>
      </c>
    </row>
    <row r="22" spans="1:3" ht="15.5">
      <c r="A22" s="18" t="s">
        <v>237</v>
      </c>
      <c r="B22" s="19" t="s">
        <v>238</v>
      </c>
      <c r="C22" s="20">
        <v>0</v>
      </c>
    </row>
    <row r="23" spans="1:3" ht="15.5">
      <c r="A23" s="18" t="s">
        <v>239</v>
      </c>
      <c r="B23" s="19" t="s">
        <v>240</v>
      </c>
      <c r="C23" s="20">
        <v>0</v>
      </c>
    </row>
    <row r="24" spans="1:3" ht="15.5">
      <c r="A24" s="18" t="s">
        <v>241</v>
      </c>
      <c r="B24" s="19" t="s">
        <v>241</v>
      </c>
      <c r="C24" s="20">
        <v>0.1</v>
      </c>
    </row>
    <row r="25" spans="1:3" ht="15.5">
      <c r="A25" s="18" t="s">
        <v>242</v>
      </c>
      <c r="B25" s="19" t="s">
        <v>243</v>
      </c>
      <c r="C25" s="20">
        <v>0</v>
      </c>
    </row>
    <row r="26" spans="1:3" ht="15.5">
      <c r="A26" s="18" t="s">
        <v>244</v>
      </c>
      <c r="B26" s="19" t="s">
        <v>245</v>
      </c>
      <c r="C26" s="20">
        <v>0</v>
      </c>
    </row>
    <row r="27" spans="1:3" ht="15.5">
      <c r="A27" s="18" t="s">
        <v>246</v>
      </c>
      <c r="B27" s="19" t="s">
        <v>247</v>
      </c>
      <c r="C27" s="20">
        <v>0</v>
      </c>
    </row>
    <row r="28" spans="1:3" ht="15.5">
      <c r="A28" s="18" t="s">
        <v>237</v>
      </c>
      <c r="B28" s="19" t="s">
        <v>248</v>
      </c>
      <c r="C28" s="20">
        <v>0</v>
      </c>
    </row>
    <row r="29" spans="1:3" ht="15.5">
      <c r="A29" s="18" t="s">
        <v>249</v>
      </c>
      <c r="B29" s="19" t="s">
        <v>250</v>
      </c>
      <c r="C29" s="20">
        <v>0</v>
      </c>
    </row>
    <row r="30" spans="1:3" ht="15.5">
      <c r="A30" s="18" t="s">
        <v>251</v>
      </c>
      <c r="B30" s="19" t="s">
        <v>252</v>
      </c>
      <c r="C30" s="20">
        <v>0</v>
      </c>
    </row>
    <row r="31" spans="1:3" ht="15.5">
      <c r="A31" s="18" t="s">
        <v>253</v>
      </c>
      <c r="B31" s="19" t="s">
        <v>254</v>
      </c>
      <c r="C31" s="20">
        <v>0.1</v>
      </c>
    </row>
    <row r="32" spans="1:3" ht="15.5">
      <c r="A32" s="21" t="s">
        <v>255</v>
      </c>
      <c r="B32" s="22" t="s">
        <v>255</v>
      </c>
      <c r="C32" s="23">
        <v>0</v>
      </c>
    </row>
    <row r="35" spans="1:8">
      <c r="A35" s="24" t="s">
        <v>256</v>
      </c>
      <c r="B35" s="25"/>
      <c r="C35" s="25"/>
      <c r="D35" s="25"/>
      <c r="E35" s="25"/>
      <c r="F35" s="25"/>
      <c r="G35" s="25"/>
      <c r="H35" s="25"/>
    </row>
    <row r="36" spans="1:8">
      <c r="A36" s="25" t="s">
        <v>257</v>
      </c>
      <c r="B36" s="25"/>
      <c r="C36" s="25"/>
      <c r="D36" s="25"/>
      <c r="E36" s="25"/>
      <c r="F36" s="25"/>
      <c r="G36" s="25"/>
      <c r="H36" s="25"/>
    </row>
    <row r="37" spans="1:8">
      <c r="A37" s="25" t="s">
        <v>258</v>
      </c>
      <c r="B37" s="25"/>
      <c r="C37" s="25"/>
      <c r="D37" s="25"/>
      <c r="E37" s="25"/>
      <c r="F37" s="25"/>
      <c r="G37" s="25"/>
      <c r="H37" s="25"/>
    </row>
    <row r="38" spans="1:8">
      <c r="A38" s="25" t="s">
        <v>259</v>
      </c>
      <c r="B38" s="25"/>
      <c r="C38" s="25"/>
      <c r="D38" s="25"/>
      <c r="E38" s="25"/>
      <c r="F38" s="25"/>
      <c r="G38" s="25"/>
      <c r="H38" s="25"/>
    </row>
  </sheetData>
  <mergeCells count="1">
    <mergeCell ref="B9:C9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F47021E2-8793-411E-B075-318530D433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General Summary</vt:lpstr>
      <vt:lpstr>Takeoff Breakdown</vt:lpstr>
      <vt:lpstr>LABOR SHEET</vt:lpstr>
      <vt:lpstr>'General Summary'!Print_Area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CH Shahzaib</cp:lastModifiedBy>
  <cp:lastPrinted>2023-01-11T20:23:00Z</cp:lastPrinted>
  <dcterms:created xsi:type="dcterms:W3CDTF">2016-03-30T11:57:00Z</dcterms:created>
  <dcterms:modified xsi:type="dcterms:W3CDTF">2026-01-28T20:26:08Z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{F47021E2-8793-411E-B075-318530D4334E}</vt:lpwstr>
  </property>
  <property fmtid="{D5CDD505-2E9C-101B-9397-08002B2CF9AE}" pid="6" name="ICV">
    <vt:lpwstr>A5C0FCDE8A84450FA8190DE7B0378D3F_13</vt:lpwstr>
  </property>
  <property fmtid="{D5CDD505-2E9C-101B-9397-08002B2CF9AE}" pid="7" name="KSOProductBuildVer">
    <vt:lpwstr>1033-12.2.0.22549</vt:lpwstr>
  </property>
</Properties>
</file>