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ity\Downloads\"/>
    </mc:Choice>
  </mc:AlternateContent>
  <xr:revisionPtr revIDLastSave="0" documentId="13_ncr:1_{58AF84FB-6258-4DAF-BE63-1A2F155966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keoff Breakdown" sheetId="1" r:id="rId1"/>
  </sheets>
  <definedNames>
    <definedName name="_xlnm._FilterDatabase" localSheetId="0" hidden="1">'Takeoff Breakdown'!$A$129:$AF$135</definedName>
    <definedName name="_xlnm.Print_Area" localSheetId="0">'Takeoff Breakdown'!$A$7:$Q$135</definedName>
    <definedName name="_xlnm.Print_Titles" localSheetId="0">'Takeoff Breakdown'!$1:$7</definedName>
  </definedNames>
  <calcPr calcId="181029"/>
</workbook>
</file>

<file path=xl/calcChain.xml><?xml version="1.0" encoding="utf-8"?>
<calcChain xmlns="http://schemas.openxmlformats.org/spreadsheetml/2006/main">
  <c r="Q135" i="1" l="1"/>
  <c r="Q134" i="1"/>
  <c r="Q133" i="1"/>
  <c r="Q132" i="1"/>
  <c r="Q131" i="1"/>
  <c r="O130" i="1"/>
  <c r="M130" i="1"/>
  <c r="J130" i="1"/>
  <c r="A130" i="1"/>
  <c r="A129" i="1"/>
  <c r="A128" i="1"/>
  <c r="Q127" i="1"/>
  <c r="A127" i="1"/>
  <c r="A126" i="1"/>
  <c r="A125" i="1"/>
  <c r="Q124" i="1"/>
  <c r="P124" i="1"/>
  <c r="O124" i="1"/>
  <c r="M124" i="1"/>
  <c r="L124" i="1"/>
  <c r="J124" i="1"/>
  <c r="G124" i="1"/>
  <c r="E124" i="1"/>
  <c r="A124" i="1"/>
  <c r="Q123" i="1"/>
  <c r="P123" i="1"/>
  <c r="O123" i="1"/>
  <c r="M123" i="1"/>
  <c r="L123" i="1"/>
  <c r="J123" i="1"/>
  <c r="G123" i="1"/>
  <c r="E123" i="1"/>
  <c r="A123" i="1"/>
  <c r="Q122" i="1"/>
  <c r="P122" i="1"/>
  <c r="O122" i="1"/>
  <c r="M122" i="1"/>
  <c r="L122" i="1"/>
  <c r="J122" i="1"/>
  <c r="G122" i="1"/>
  <c r="E122" i="1"/>
  <c r="A122" i="1"/>
  <c r="G121" i="1"/>
  <c r="E121" i="1"/>
  <c r="A121" i="1"/>
  <c r="Q120" i="1"/>
  <c r="P120" i="1"/>
  <c r="O120" i="1"/>
  <c r="M120" i="1"/>
  <c r="L120" i="1"/>
  <c r="J120" i="1"/>
  <c r="G120" i="1"/>
  <c r="E120" i="1"/>
  <c r="A120" i="1"/>
  <c r="Q118" i="1"/>
  <c r="P118" i="1"/>
  <c r="O118" i="1"/>
  <c r="M118" i="1"/>
  <c r="L118" i="1"/>
  <c r="J118" i="1"/>
  <c r="G118" i="1"/>
  <c r="E118" i="1"/>
  <c r="A118" i="1"/>
  <c r="Q117" i="1"/>
  <c r="P117" i="1"/>
  <c r="O117" i="1"/>
  <c r="M117" i="1"/>
  <c r="L117" i="1"/>
  <c r="J117" i="1"/>
  <c r="G117" i="1"/>
  <c r="E117" i="1"/>
  <c r="A117" i="1"/>
  <c r="Q116" i="1"/>
  <c r="P116" i="1"/>
  <c r="O116" i="1"/>
  <c r="M116" i="1"/>
  <c r="L116" i="1"/>
  <c r="J116" i="1"/>
  <c r="G116" i="1"/>
  <c r="E116" i="1"/>
  <c r="A116" i="1"/>
  <c r="G115" i="1"/>
  <c r="E115" i="1"/>
  <c r="A115" i="1"/>
  <c r="Q114" i="1"/>
  <c r="P114" i="1"/>
  <c r="O114" i="1"/>
  <c r="M114" i="1"/>
  <c r="L114" i="1"/>
  <c r="J114" i="1"/>
  <c r="G114" i="1"/>
  <c r="A114" i="1"/>
  <c r="Q112" i="1"/>
  <c r="P112" i="1"/>
  <c r="O112" i="1"/>
  <c r="M112" i="1"/>
  <c r="L112" i="1"/>
  <c r="J112" i="1"/>
  <c r="G112" i="1"/>
  <c r="E112" i="1"/>
  <c r="A112" i="1"/>
  <c r="Q111" i="1"/>
  <c r="P111" i="1"/>
  <c r="O111" i="1"/>
  <c r="M111" i="1"/>
  <c r="L111" i="1"/>
  <c r="J111" i="1"/>
  <c r="G111" i="1"/>
  <c r="E111" i="1"/>
  <c r="A111" i="1"/>
  <c r="Q110" i="1"/>
  <c r="P110" i="1"/>
  <c r="O110" i="1"/>
  <c r="M110" i="1"/>
  <c r="L110" i="1"/>
  <c r="J110" i="1"/>
  <c r="G110" i="1"/>
  <c r="E110" i="1"/>
  <c r="A110" i="1"/>
  <c r="G109" i="1"/>
  <c r="E109" i="1"/>
  <c r="A109" i="1"/>
  <c r="Q108" i="1"/>
  <c r="P108" i="1"/>
  <c r="O108" i="1"/>
  <c r="M108" i="1"/>
  <c r="L108" i="1"/>
  <c r="J108" i="1"/>
  <c r="G108" i="1"/>
  <c r="A108" i="1"/>
  <c r="A107" i="1"/>
  <c r="A106" i="1"/>
  <c r="Q105" i="1"/>
  <c r="P105" i="1"/>
  <c r="O105" i="1"/>
  <c r="M105" i="1"/>
  <c r="L105" i="1"/>
  <c r="J105" i="1"/>
  <c r="G105" i="1"/>
  <c r="A105" i="1"/>
  <c r="A104" i="1"/>
  <c r="Q103" i="1"/>
  <c r="P103" i="1"/>
  <c r="O103" i="1"/>
  <c r="M103" i="1"/>
  <c r="L103" i="1"/>
  <c r="J103" i="1"/>
  <c r="G103" i="1"/>
  <c r="E103" i="1"/>
  <c r="A103" i="1"/>
  <c r="Q102" i="1"/>
  <c r="P102" i="1"/>
  <c r="O102" i="1"/>
  <c r="M102" i="1"/>
  <c r="L102" i="1"/>
  <c r="J102" i="1"/>
  <c r="G102" i="1"/>
  <c r="E102" i="1"/>
  <c r="A102" i="1"/>
  <c r="Q101" i="1"/>
  <c r="P101" i="1"/>
  <c r="O101" i="1"/>
  <c r="M101" i="1"/>
  <c r="L101" i="1"/>
  <c r="J101" i="1"/>
  <c r="G101" i="1"/>
  <c r="E101" i="1"/>
  <c r="A101" i="1"/>
  <c r="Q100" i="1"/>
  <c r="P100" i="1"/>
  <c r="O100" i="1"/>
  <c r="M100" i="1"/>
  <c r="L100" i="1"/>
  <c r="J100" i="1"/>
  <c r="G100" i="1"/>
  <c r="E100" i="1"/>
  <c r="A100" i="1"/>
  <c r="Q99" i="1"/>
  <c r="P99" i="1"/>
  <c r="O99" i="1"/>
  <c r="M99" i="1"/>
  <c r="L99" i="1"/>
  <c r="J99" i="1"/>
  <c r="G99" i="1"/>
  <c r="E99" i="1"/>
  <c r="A99" i="1"/>
  <c r="G98" i="1"/>
  <c r="E98" i="1"/>
  <c r="A98" i="1"/>
  <c r="Q97" i="1"/>
  <c r="P97" i="1"/>
  <c r="O97" i="1"/>
  <c r="M97" i="1"/>
  <c r="L97" i="1"/>
  <c r="J97" i="1"/>
  <c r="G97" i="1"/>
  <c r="E97" i="1"/>
  <c r="A97" i="1"/>
  <c r="A96" i="1"/>
  <c r="A95" i="1"/>
  <c r="Q94" i="1"/>
  <c r="P94" i="1"/>
  <c r="O94" i="1"/>
  <c r="M94" i="1"/>
  <c r="L94" i="1"/>
  <c r="J94" i="1"/>
  <c r="G94" i="1"/>
  <c r="E94" i="1"/>
  <c r="A94" i="1"/>
  <c r="Q93" i="1"/>
  <c r="P93" i="1"/>
  <c r="O93" i="1"/>
  <c r="M93" i="1"/>
  <c r="L93" i="1"/>
  <c r="J93" i="1"/>
  <c r="G93" i="1"/>
  <c r="E93" i="1"/>
  <c r="A93" i="1"/>
  <c r="Q92" i="1"/>
  <c r="P92" i="1"/>
  <c r="O92" i="1"/>
  <c r="M92" i="1"/>
  <c r="L92" i="1"/>
  <c r="J92" i="1"/>
  <c r="G92" i="1"/>
  <c r="E92" i="1"/>
  <c r="A92" i="1"/>
  <c r="Q91" i="1"/>
  <c r="P91" i="1"/>
  <c r="O91" i="1"/>
  <c r="M91" i="1"/>
  <c r="L91" i="1"/>
  <c r="J91" i="1"/>
  <c r="G91" i="1"/>
  <c r="E91" i="1"/>
  <c r="A91" i="1"/>
  <c r="Q90" i="1"/>
  <c r="P90" i="1"/>
  <c r="O90" i="1"/>
  <c r="M90" i="1"/>
  <c r="L90" i="1"/>
  <c r="J90" i="1"/>
  <c r="G90" i="1"/>
  <c r="E90" i="1"/>
  <c r="A90" i="1"/>
  <c r="Q89" i="1"/>
  <c r="P89" i="1"/>
  <c r="O89" i="1"/>
  <c r="M89" i="1"/>
  <c r="L89" i="1"/>
  <c r="J89" i="1"/>
  <c r="G89" i="1"/>
  <c r="E89" i="1"/>
  <c r="A89" i="1"/>
  <c r="Q88" i="1"/>
  <c r="P88" i="1"/>
  <c r="O88" i="1"/>
  <c r="M88" i="1"/>
  <c r="L88" i="1"/>
  <c r="J88" i="1"/>
  <c r="G88" i="1"/>
  <c r="E88" i="1"/>
  <c r="A88" i="1"/>
  <c r="Q87" i="1"/>
  <c r="P87" i="1"/>
  <c r="O87" i="1"/>
  <c r="M87" i="1"/>
  <c r="L87" i="1"/>
  <c r="J87" i="1"/>
  <c r="G87" i="1"/>
  <c r="E87" i="1"/>
  <c r="A87" i="1"/>
  <c r="G86" i="1"/>
  <c r="E86" i="1"/>
  <c r="A86" i="1"/>
  <c r="Q85" i="1"/>
  <c r="P85" i="1"/>
  <c r="O85" i="1"/>
  <c r="M85" i="1"/>
  <c r="L85" i="1"/>
  <c r="J85" i="1"/>
  <c r="G85" i="1"/>
  <c r="E85" i="1"/>
  <c r="A85" i="1"/>
  <c r="A84" i="1"/>
  <c r="A83" i="1"/>
  <c r="Q82" i="1"/>
  <c r="P82" i="1"/>
  <c r="O82" i="1"/>
  <c r="M82" i="1"/>
  <c r="L82" i="1"/>
  <c r="J82" i="1"/>
  <c r="G82" i="1"/>
  <c r="E82" i="1"/>
  <c r="A82" i="1"/>
  <c r="Q81" i="1"/>
  <c r="P81" i="1"/>
  <c r="O81" i="1"/>
  <c r="M81" i="1"/>
  <c r="L81" i="1"/>
  <c r="J81" i="1"/>
  <c r="G81" i="1"/>
  <c r="E81" i="1"/>
  <c r="A81" i="1"/>
  <c r="Q80" i="1"/>
  <c r="P80" i="1"/>
  <c r="O80" i="1"/>
  <c r="M80" i="1"/>
  <c r="L80" i="1"/>
  <c r="J80" i="1"/>
  <c r="G80" i="1"/>
  <c r="E80" i="1"/>
  <c r="A80" i="1"/>
  <c r="Q79" i="1"/>
  <c r="P79" i="1"/>
  <c r="O79" i="1"/>
  <c r="M79" i="1"/>
  <c r="L79" i="1"/>
  <c r="J79" i="1"/>
  <c r="G79" i="1"/>
  <c r="E79" i="1"/>
  <c r="A79" i="1"/>
  <c r="Q78" i="1"/>
  <c r="P78" i="1"/>
  <c r="O78" i="1"/>
  <c r="M78" i="1"/>
  <c r="L78" i="1"/>
  <c r="J78" i="1"/>
  <c r="G78" i="1"/>
  <c r="E78" i="1"/>
  <c r="A78" i="1"/>
  <c r="Q77" i="1"/>
  <c r="P77" i="1"/>
  <c r="O77" i="1"/>
  <c r="M77" i="1"/>
  <c r="L77" i="1"/>
  <c r="J77" i="1"/>
  <c r="G77" i="1"/>
  <c r="E77" i="1"/>
  <c r="A77" i="1"/>
  <c r="Q76" i="1"/>
  <c r="P76" i="1"/>
  <c r="O76" i="1"/>
  <c r="M76" i="1"/>
  <c r="L76" i="1"/>
  <c r="J76" i="1"/>
  <c r="G76" i="1"/>
  <c r="E76" i="1"/>
  <c r="A76" i="1"/>
  <c r="Q75" i="1"/>
  <c r="P75" i="1"/>
  <c r="O75" i="1"/>
  <c r="M75" i="1"/>
  <c r="L75" i="1"/>
  <c r="J75" i="1"/>
  <c r="G75" i="1"/>
  <c r="E75" i="1"/>
  <c r="A75" i="1"/>
  <c r="G74" i="1"/>
  <c r="E74" i="1"/>
  <c r="A74" i="1"/>
  <c r="Q73" i="1"/>
  <c r="P73" i="1"/>
  <c r="O73" i="1"/>
  <c r="M73" i="1"/>
  <c r="L73" i="1"/>
  <c r="J73" i="1"/>
  <c r="G73" i="1"/>
  <c r="E73" i="1"/>
  <c r="A73" i="1"/>
  <c r="A72" i="1"/>
  <c r="A71" i="1"/>
  <c r="Q70" i="1"/>
  <c r="P70" i="1"/>
  <c r="O70" i="1"/>
  <c r="M70" i="1"/>
  <c r="L70" i="1"/>
  <c r="J70" i="1"/>
  <c r="G70" i="1"/>
  <c r="E70" i="1"/>
  <c r="A70" i="1"/>
  <c r="Q69" i="1"/>
  <c r="P69" i="1"/>
  <c r="O69" i="1"/>
  <c r="M69" i="1"/>
  <c r="L69" i="1"/>
  <c r="J69" i="1"/>
  <c r="G69" i="1"/>
  <c r="E69" i="1"/>
  <c r="A69" i="1"/>
  <c r="Q68" i="1"/>
  <c r="P68" i="1"/>
  <c r="O68" i="1"/>
  <c r="M68" i="1"/>
  <c r="L68" i="1"/>
  <c r="J68" i="1"/>
  <c r="G68" i="1"/>
  <c r="E68" i="1"/>
  <c r="A68" i="1"/>
  <c r="Q67" i="1"/>
  <c r="P67" i="1"/>
  <c r="O67" i="1"/>
  <c r="M67" i="1"/>
  <c r="L67" i="1"/>
  <c r="J67" i="1"/>
  <c r="G67" i="1"/>
  <c r="E67" i="1"/>
  <c r="A67" i="1"/>
  <c r="Q66" i="1"/>
  <c r="P66" i="1"/>
  <c r="O66" i="1"/>
  <c r="M66" i="1"/>
  <c r="L66" i="1"/>
  <c r="J66" i="1"/>
  <c r="G66" i="1"/>
  <c r="E66" i="1"/>
  <c r="A66" i="1"/>
  <c r="Q65" i="1"/>
  <c r="P65" i="1"/>
  <c r="O65" i="1"/>
  <c r="M65" i="1"/>
  <c r="L65" i="1"/>
  <c r="J65" i="1"/>
  <c r="G65" i="1"/>
  <c r="E65" i="1"/>
  <c r="A65" i="1"/>
  <c r="Q64" i="1"/>
  <c r="P64" i="1"/>
  <c r="O64" i="1"/>
  <c r="M64" i="1"/>
  <c r="L64" i="1"/>
  <c r="J64" i="1"/>
  <c r="G64" i="1"/>
  <c r="E64" i="1"/>
  <c r="A64" i="1"/>
  <c r="Q63" i="1"/>
  <c r="P63" i="1"/>
  <c r="O63" i="1"/>
  <c r="M63" i="1"/>
  <c r="L63" i="1"/>
  <c r="J63" i="1"/>
  <c r="G63" i="1"/>
  <c r="E63" i="1"/>
  <c r="A63" i="1"/>
  <c r="Q62" i="1"/>
  <c r="P62" i="1"/>
  <c r="O62" i="1"/>
  <c r="M62" i="1"/>
  <c r="L62" i="1"/>
  <c r="J62" i="1"/>
  <c r="G62" i="1"/>
  <c r="E62" i="1"/>
  <c r="A62" i="1"/>
  <c r="G61" i="1"/>
  <c r="E61" i="1"/>
  <c r="A61" i="1"/>
  <c r="Q60" i="1"/>
  <c r="P60" i="1"/>
  <c r="O60" i="1"/>
  <c r="M60" i="1"/>
  <c r="L60" i="1"/>
  <c r="J60" i="1"/>
  <c r="G60" i="1"/>
  <c r="E60" i="1"/>
  <c r="A60" i="1"/>
  <c r="A59" i="1"/>
  <c r="A58" i="1"/>
  <c r="Q57" i="1"/>
  <c r="P57" i="1"/>
  <c r="O57" i="1"/>
  <c r="M57" i="1"/>
  <c r="L57" i="1"/>
  <c r="J57" i="1"/>
  <c r="G57" i="1"/>
  <c r="E57" i="1"/>
  <c r="A57" i="1"/>
  <c r="Q56" i="1"/>
  <c r="P56" i="1"/>
  <c r="O56" i="1"/>
  <c r="M56" i="1"/>
  <c r="L56" i="1"/>
  <c r="J56" i="1"/>
  <c r="G56" i="1"/>
  <c r="E56" i="1"/>
  <c r="A56" i="1"/>
  <c r="Q55" i="1"/>
  <c r="P55" i="1"/>
  <c r="O55" i="1"/>
  <c r="M55" i="1"/>
  <c r="L55" i="1"/>
  <c r="J55" i="1"/>
  <c r="G55" i="1"/>
  <c r="E55" i="1"/>
  <c r="A55" i="1"/>
  <c r="Q54" i="1"/>
  <c r="P54" i="1"/>
  <c r="O54" i="1"/>
  <c r="M54" i="1"/>
  <c r="L54" i="1"/>
  <c r="J54" i="1"/>
  <c r="G54" i="1"/>
  <c r="E54" i="1"/>
  <c r="A54" i="1"/>
  <c r="Q53" i="1"/>
  <c r="P53" i="1"/>
  <c r="O53" i="1"/>
  <c r="M53" i="1"/>
  <c r="L53" i="1"/>
  <c r="J53" i="1"/>
  <c r="G53" i="1"/>
  <c r="E53" i="1"/>
  <c r="A53" i="1"/>
  <c r="Q52" i="1"/>
  <c r="P52" i="1"/>
  <c r="O52" i="1"/>
  <c r="M52" i="1"/>
  <c r="L52" i="1"/>
  <c r="J52" i="1"/>
  <c r="G52" i="1"/>
  <c r="E52" i="1"/>
  <c r="A52" i="1"/>
  <c r="Q51" i="1"/>
  <c r="P51" i="1"/>
  <c r="O51" i="1"/>
  <c r="M51" i="1"/>
  <c r="L51" i="1"/>
  <c r="J51" i="1"/>
  <c r="G51" i="1"/>
  <c r="E51" i="1"/>
  <c r="A51" i="1"/>
  <c r="Q50" i="1"/>
  <c r="P50" i="1"/>
  <c r="O50" i="1"/>
  <c r="M50" i="1"/>
  <c r="L50" i="1"/>
  <c r="J50" i="1"/>
  <c r="G50" i="1"/>
  <c r="E50" i="1"/>
  <c r="A50" i="1"/>
  <c r="Q49" i="1"/>
  <c r="P49" i="1"/>
  <c r="O49" i="1"/>
  <c r="M49" i="1"/>
  <c r="L49" i="1"/>
  <c r="J49" i="1"/>
  <c r="G49" i="1"/>
  <c r="E49" i="1"/>
  <c r="A49" i="1"/>
  <c r="G48" i="1"/>
  <c r="E48" i="1"/>
  <c r="A48" i="1"/>
  <c r="Q47" i="1"/>
  <c r="P47" i="1"/>
  <c r="O47" i="1"/>
  <c r="M47" i="1"/>
  <c r="L47" i="1"/>
  <c r="J47" i="1"/>
  <c r="G47" i="1"/>
  <c r="E47" i="1"/>
  <c r="A47" i="1"/>
  <c r="A46" i="1"/>
  <c r="A45" i="1"/>
  <c r="Q44" i="1"/>
  <c r="P44" i="1"/>
  <c r="O44" i="1"/>
  <c r="M44" i="1"/>
  <c r="L44" i="1"/>
  <c r="J44" i="1"/>
  <c r="G44" i="1"/>
  <c r="E44" i="1"/>
  <c r="A44" i="1"/>
  <c r="Q43" i="1"/>
  <c r="P43" i="1"/>
  <c r="O43" i="1"/>
  <c r="M43" i="1"/>
  <c r="L43" i="1"/>
  <c r="J43" i="1"/>
  <c r="G43" i="1"/>
  <c r="E43" i="1"/>
  <c r="A43" i="1"/>
  <c r="Q42" i="1"/>
  <c r="P42" i="1"/>
  <c r="O42" i="1"/>
  <c r="M42" i="1"/>
  <c r="L42" i="1"/>
  <c r="J42" i="1"/>
  <c r="G42" i="1"/>
  <c r="E42" i="1"/>
  <c r="A42" i="1"/>
  <c r="Q41" i="1"/>
  <c r="P41" i="1"/>
  <c r="O41" i="1"/>
  <c r="M41" i="1"/>
  <c r="L41" i="1"/>
  <c r="J41" i="1"/>
  <c r="G41" i="1"/>
  <c r="E41" i="1"/>
  <c r="A41" i="1"/>
  <c r="Q40" i="1"/>
  <c r="P40" i="1"/>
  <c r="O40" i="1"/>
  <c r="M40" i="1"/>
  <c r="L40" i="1"/>
  <c r="J40" i="1"/>
  <c r="G40" i="1"/>
  <c r="E40" i="1"/>
  <c r="A40" i="1"/>
  <c r="Q39" i="1"/>
  <c r="P39" i="1"/>
  <c r="O39" i="1"/>
  <c r="M39" i="1"/>
  <c r="L39" i="1"/>
  <c r="J39" i="1"/>
  <c r="G39" i="1"/>
  <c r="E39" i="1"/>
  <c r="A39" i="1"/>
  <c r="Q38" i="1"/>
  <c r="P38" i="1"/>
  <c r="O38" i="1"/>
  <c r="M38" i="1"/>
  <c r="L38" i="1"/>
  <c r="J38" i="1"/>
  <c r="G38" i="1"/>
  <c r="E38" i="1"/>
  <c r="A38" i="1"/>
  <c r="Q37" i="1"/>
  <c r="P37" i="1"/>
  <c r="O37" i="1"/>
  <c r="M37" i="1"/>
  <c r="L37" i="1"/>
  <c r="J37" i="1"/>
  <c r="G37" i="1"/>
  <c r="E37" i="1"/>
  <c r="A37" i="1"/>
  <c r="Q36" i="1"/>
  <c r="P36" i="1"/>
  <c r="O36" i="1"/>
  <c r="M36" i="1"/>
  <c r="L36" i="1"/>
  <c r="J36" i="1"/>
  <c r="G36" i="1"/>
  <c r="E36" i="1"/>
  <c r="A36" i="1"/>
  <c r="G35" i="1"/>
  <c r="E35" i="1"/>
  <c r="A35" i="1"/>
  <c r="Q34" i="1"/>
  <c r="P34" i="1"/>
  <c r="O34" i="1"/>
  <c r="M34" i="1"/>
  <c r="L34" i="1"/>
  <c r="J34" i="1"/>
  <c r="G34" i="1"/>
  <c r="A34" i="1"/>
  <c r="Q32" i="1"/>
  <c r="P32" i="1"/>
  <c r="O32" i="1"/>
  <c r="M32" i="1"/>
  <c r="L32" i="1"/>
  <c r="J32" i="1"/>
  <c r="G32" i="1"/>
  <c r="E32" i="1"/>
  <c r="A32" i="1"/>
  <c r="Q31" i="1"/>
  <c r="P31" i="1"/>
  <c r="O31" i="1"/>
  <c r="M31" i="1"/>
  <c r="L31" i="1"/>
  <c r="J31" i="1"/>
  <c r="G31" i="1"/>
  <c r="E31" i="1"/>
  <c r="A31" i="1"/>
  <c r="Q30" i="1"/>
  <c r="P30" i="1"/>
  <c r="O30" i="1"/>
  <c r="M30" i="1"/>
  <c r="L30" i="1"/>
  <c r="J30" i="1"/>
  <c r="G30" i="1"/>
  <c r="E30" i="1"/>
  <c r="A30" i="1"/>
  <c r="G29" i="1"/>
  <c r="E29" i="1"/>
  <c r="A29" i="1"/>
  <c r="Q28" i="1"/>
  <c r="P28" i="1"/>
  <c r="O28" i="1"/>
  <c r="M28" i="1"/>
  <c r="L28" i="1"/>
  <c r="J28" i="1"/>
  <c r="G28" i="1"/>
  <c r="A28" i="1"/>
  <c r="Q26" i="1"/>
  <c r="P26" i="1"/>
  <c r="O26" i="1"/>
  <c r="M26" i="1"/>
  <c r="L26" i="1"/>
  <c r="J26" i="1"/>
  <c r="G26" i="1"/>
  <c r="E26" i="1"/>
  <c r="A26" i="1"/>
  <c r="Q25" i="1"/>
  <c r="P25" i="1"/>
  <c r="O25" i="1"/>
  <c r="M25" i="1"/>
  <c r="L25" i="1"/>
  <c r="J25" i="1"/>
  <c r="G25" i="1"/>
  <c r="E25" i="1"/>
  <c r="A25" i="1"/>
  <c r="Q24" i="1"/>
  <c r="P24" i="1"/>
  <c r="O24" i="1"/>
  <c r="M24" i="1"/>
  <c r="L24" i="1"/>
  <c r="J24" i="1"/>
  <c r="G24" i="1"/>
  <c r="E24" i="1"/>
  <c r="A24" i="1"/>
  <c r="G23" i="1"/>
  <c r="E23" i="1"/>
  <c r="A23" i="1"/>
  <c r="Q22" i="1"/>
  <c r="P22" i="1"/>
  <c r="O22" i="1"/>
  <c r="M22" i="1"/>
  <c r="L22" i="1"/>
  <c r="J22" i="1"/>
  <c r="G22" i="1"/>
  <c r="E22" i="1"/>
  <c r="A22" i="1"/>
  <c r="A21" i="1"/>
  <c r="A20" i="1"/>
  <c r="A19" i="1"/>
  <c r="A18" i="1"/>
  <c r="A17" i="1"/>
  <c r="Q16" i="1"/>
  <c r="A16" i="1"/>
  <c r="Q15" i="1"/>
  <c r="P15" i="1"/>
  <c r="O15" i="1"/>
  <c r="M15" i="1"/>
  <c r="L15" i="1"/>
  <c r="J15" i="1"/>
  <c r="G15" i="1"/>
  <c r="A15" i="1"/>
  <c r="Q14" i="1"/>
  <c r="P14" i="1"/>
  <c r="O14" i="1"/>
  <c r="M14" i="1"/>
  <c r="L14" i="1"/>
  <c r="J14" i="1"/>
  <c r="G14" i="1"/>
  <c r="A14" i="1"/>
  <c r="Q13" i="1"/>
  <c r="P13" i="1"/>
  <c r="O13" i="1"/>
  <c r="M13" i="1"/>
  <c r="L13" i="1"/>
  <c r="J13" i="1"/>
  <c r="G13" i="1"/>
  <c r="A13" i="1"/>
  <c r="Q12" i="1"/>
  <c r="P12" i="1"/>
  <c r="O12" i="1"/>
  <c r="M12" i="1"/>
  <c r="L12" i="1"/>
  <c r="J12" i="1"/>
  <c r="G12" i="1"/>
  <c r="A12" i="1"/>
  <c r="Q11" i="1"/>
  <c r="P11" i="1"/>
  <c r="O11" i="1"/>
  <c r="M11" i="1"/>
  <c r="L11" i="1"/>
  <c r="J11" i="1"/>
  <c r="G11" i="1"/>
  <c r="A11" i="1"/>
  <c r="Q10" i="1"/>
  <c r="P10" i="1"/>
  <c r="O10" i="1"/>
  <c r="M10" i="1"/>
  <c r="L10" i="1"/>
  <c r="J10" i="1"/>
  <c r="G10" i="1"/>
  <c r="A10" i="1"/>
  <c r="Q9" i="1"/>
  <c r="P9" i="1"/>
  <c r="O9" i="1"/>
  <c r="M9" i="1"/>
  <c r="L9" i="1"/>
  <c r="J9" i="1"/>
  <c r="G9" i="1"/>
  <c r="A9" i="1"/>
</calcChain>
</file>

<file path=xl/sharedStrings.xml><?xml version="1.0" encoding="utf-8"?>
<sst xmlns="http://schemas.openxmlformats.org/spreadsheetml/2006/main" count="238" uniqueCount="73">
  <si>
    <t>DETAILED BREAKDOWN OF ITEMS</t>
  </si>
  <si>
    <t>Project Name</t>
  </si>
  <si>
    <t>Project Address</t>
  </si>
  <si>
    <t>Scope:</t>
  </si>
  <si>
    <t>FINISHES, FIRE PROTECTION, PLUMBING, HVAC &amp; ELECTRICAL</t>
  </si>
  <si>
    <t>S#</t>
  </si>
  <si>
    <t>Dwg.</t>
  </si>
  <si>
    <t>CSI NO</t>
  </si>
  <si>
    <t>DESCRIPTION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</si>
  <si>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</si>
  <si>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</si>
  <si>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</si>
  <si>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</si>
  <si>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</si>
  <si>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</si>
  <si>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</si>
  <si>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UNIT LABOR COST</t>
  </si>
  <si>
    <t>TOTAL LABOR COST</t>
  </si>
  <si>
    <t>UNIT MATERIAL  COST</t>
  </si>
  <si>
    <t>TOTAL MATERIAL COST</t>
  </si>
  <si>
    <t>UNIT PRICE (Labor &amp; Material)</t>
  </si>
  <si>
    <t>TRADE 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</si>
  <si>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</si>
  <si>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</si>
  <si>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</si>
  <si>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</si>
  <si>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</si>
  <si>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</si>
  <si>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</si>
  <si>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</si>
  <si>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</si>
  <si>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SUBTOTAL</t>
  </si>
  <si>
    <t>DIVISION 9- FINISHES</t>
  </si>
  <si>
    <t>WALLS</t>
  </si>
  <si>
    <t>A1.1</t>
  </si>
  <si>
    <t>INTERIOR WALLS</t>
  </si>
  <si>
    <t>Wall type: W2 (3.34M High)</t>
  </si>
  <si>
    <t>M</t>
  </si>
  <si>
    <t>(2) Layer 12.7mm Gypsum Board On Both Sides</t>
  </si>
  <si>
    <t>M2</t>
  </si>
  <si>
    <t>(1.22M X 2.44M) No of Sheets</t>
  </si>
  <si>
    <t>EA</t>
  </si>
  <si>
    <t>Drywall Screws</t>
  </si>
  <si>
    <t>Tape Joints</t>
  </si>
  <si>
    <t>Mudding</t>
  </si>
  <si>
    <t>Kgs</t>
  </si>
  <si>
    <t>12.7mm Backer Board On One Side</t>
  </si>
  <si>
    <t>12.7mm Moisture Resistant Gypsum Board On One Side</t>
  </si>
  <si>
    <t>89mm Mineral Wool Insulation in Cavity</t>
  </si>
  <si>
    <t>12.7mm RESILIANT CHANEL GA. (0.018"), 600mm O.C.</t>
  </si>
  <si>
    <t>362S250-43 @ 406mm O.C. STEEL STUDS</t>
  </si>
  <si>
    <t>362S250-43 STEEL TOP TRACK</t>
  </si>
  <si>
    <t>362S250-43 STEEL BOTTOM TRACK</t>
  </si>
  <si>
    <t>Sealant</t>
  </si>
  <si>
    <t>Wall type: W3 (3.34M High)</t>
  </si>
  <si>
    <t>Wall type: W3A (3.34M High)</t>
  </si>
  <si>
    <t>Wall type: W4 (3.34M High)</t>
  </si>
  <si>
    <t>Wall type: W4A (3.34M High)</t>
  </si>
  <si>
    <t>Wall type: W5 (3.34M High)</t>
  </si>
  <si>
    <t>150F125-43 @ 406mm O.C. FURRING CHANEL</t>
  </si>
  <si>
    <t>800S300-54 Steel Lintel</t>
  </si>
  <si>
    <t>DRYWALL CEILING</t>
  </si>
  <si>
    <t>15.9mm Gypsum Board Ceiling</t>
  </si>
  <si>
    <t>15.9mm Moisture Resistant Gypsum Board Ceiling</t>
  </si>
  <si>
    <t>(2) Layer 15.9mm Type-X Gypsum Board Ceiling</t>
  </si>
  <si>
    <t>TOTAL LABOR HOURS</t>
  </si>
  <si>
    <t>TOTAL AMOUNT</t>
  </si>
  <si>
    <t>CONTIGENCIES (5%)</t>
  </si>
  <si>
    <t>OVERHEAD &amp; PROFIT (15%)</t>
  </si>
  <si>
    <t>TAX (13%)</t>
  </si>
  <si>
    <t>TOTAL BASEBID</t>
  </si>
  <si>
    <t>XYZ</t>
  </si>
  <si>
    <t>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</si>
</sst>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6" formatCode="_-[$$-409]* #,##0.00_ ;_-[$$-409]* \-#,##0.00\ ;_-[$$-409]* &quot;-&quot;??_ ;_-@_ "/>
    <numFmt numFmtId="167" formatCode="000000"/>
    <numFmt numFmtId="168" formatCode="0.000"/>
    <numFmt numFmtId="169" formatCode="0.0"/>
    <numFmt numFmtId="170" formatCode="_(&quot;$&quot;* #,##0.0_);_(&quot;$&quot;* \(#,##0.0\);_(&quot;$&quot;* &quot;-&quot;??_);_(@_)"/>
    <numFmt numFmtId="171" formatCode="_(&quot;$&quot;* #,##0_);_(&quot;$&quot;* \(#,##0\);_(&quot;$&quot;* &quot;-&quot;??_);_(@_)"/>
  </numFmts>
  <fonts count="29">
    <font>
      <sz val="11"/>
      <color theme="1"/>
      <name val="Tw Cen MT"/>
      <charset val="134"/>
      <scheme val="minor"/>
    </font>
    <font>
      <sz val="12"/>
      <color theme="1"/>
      <name val="Calibri"/>
      <charset val="134"/>
    </font>
    <font>
      <sz val="12"/>
      <color rgb="FF000000"/>
      <name val="Calibri"/>
      <charset val="134"/>
    </font>
    <font>
      <sz val="12"/>
      <color indexed="8"/>
      <name val="Calibri"/>
      <charset val="134"/>
    </font>
    <font>
      <sz val="12"/>
      <color rgb="FF000000"/>
      <name val="Calibri"/>
      <charset val="134"/>
    </font>
    <font>
      <b/>
      <sz val="12"/>
      <color theme="0"/>
      <name val="Times New Roman"/>
      <charset val="134"/>
    </font>
    <font>
      <b/>
      <sz val="14"/>
      <color theme="1"/>
      <name val="Calibri"/>
      <charset val="134"/>
    </font>
    <font>
      <sz val="12"/>
      <name val="Calibri"/>
      <charset val="134"/>
    </font>
    <font>
      <b/>
      <sz val="12"/>
      <color theme="1"/>
      <name val="Calibri"/>
      <charset val="134"/>
    </font>
    <font>
      <b/>
      <sz val="12"/>
      <color theme="6"/>
      <name val="Calibri"/>
      <charset val="134"/>
    </font>
    <font>
      <b/>
      <sz val="14"/>
      <name val="Calibri"/>
      <charset val="134"/>
    </font>
    <font>
      <b/>
      <sz val="12"/>
      <color rgb="FF009A88"/>
      <name val="Calibri"/>
      <charset val="134"/>
    </font>
    <font>
      <b/>
      <sz val="12"/>
      <name val="Calibri"/>
      <charset val="134"/>
    </font>
    <font>
      <b/>
      <sz val="12"/>
      <color theme="0"/>
      <name val="Calibri"/>
      <charset val="134"/>
    </font>
    <font>
      <sz val="12"/>
      <color indexed="9"/>
      <name val="Calibri"/>
      <charset val="134"/>
    </font>
    <font>
      <sz val="12"/>
      <color rgb="FFFFFFFF"/>
      <name val="Calibri"/>
      <charset val="134"/>
    </font>
    <font>
      <b/>
      <sz val="12"/>
      <color indexed="9"/>
      <name val="Calibri"/>
      <charset val="134"/>
    </font>
    <font>
      <sz val="12"/>
      <color theme="1"/>
      <name val="Calibri"/>
      <charset val="134"/>
    </font>
    <font>
      <b/>
      <sz val="12"/>
      <color indexed="8"/>
      <name val="Calibri"/>
      <charset val="134"/>
    </font>
    <font>
      <b/>
      <sz val="12"/>
      <color rgb="FF000000"/>
      <name val="Calibri"/>
      <charset val="134"/>
    </font>
    <font>
      <sz val="12"/>
      <color rgb="FF0C0C0C"/>
      <name val="Calibri"/>
      <charset val="134"/>
    </font>
    <font>
      <b/>
      <sz val="12"/>
      <color theme="1"/>
      <name val="Calibri"/>
      <charset val="134"/>
    </font>
    <font>
      <sz val="12"/>
      <color rgb="FF0C0C0C"/>
      <name val="Calibri"/>
      <charset val="134"/>
    </font>
    <font>
      <b/>
      <sz val="12"/>
      <color rgb="FF000000"/>
      <name val="Calibri"/>
      <charset val="134"/>
    </font>
    <font>
      <b/>
      <sz val="12"/>
      <color rgb="FF0C0C0C"/>
      <name val="Calibri"/>
      <charset val="134"/>
    </font>
    <font>
      <sz val="12"/>
      <name val="Arial"/>
      <charset val="134"/>
    </font>
    <font>
      <sz val="11"/>
      <color rgb="FF000000"/>
      <name val="Calibri"/>
      <charset val="134"/>
    </font>
    <font>
      <b/>
      <sz val="12"/>
      <color theme="1"/>
      <name val="Tw Cen MT"/>
      <charset val="134"/>
      <scheme val="minor"/>
    </font>
    <font>
      <sz val="11"/>
      <color theme="1"/>
      <name val="Tw Cen MT"/>
      <charset val="13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13554"/>
        <bgColor indexed="64"/>
      </patternFill>
    </fill>
    <fill>
      <patternFill patternType="solid">
        <fgColor rgb="FF013554"/>
        <bgColor rgb="FF366092"/>
      </patternFill>
    </fill>
    <fill>
      <patternFill patternType="solid">
        <fgColor rgb="FFDAEEF3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 tint="-0.14990691854609822"/>
        <bgColor rgb="FFDAEEF3"/>
      </patternFill>
    </fill>
    <fill>
      <patternFill patternType="solid">
        <fgColor theme="0" tint="-0.14990691854609822"/>
        <bgColor rgb="FFB6DDE8"/>
      </patternFill>
    </fill>
    <fill>
      <patternFill patternType="solid">
        <fgColor theme="0" tint="-0.14990691854609822"/>
        <bgColor rgb="FF92CDDC"/>
      </patternFill>
    </fill>
    <fill>
      <patternFill patternType="solid">
        <fgColor theme="0" tint="-0.1498764000366222"/>
        <bgColor rgb="FF92CDDC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4">
    <xf numFmtId="0" fontId="0" fillId="0" borderId="0"/>
    <xf numFmtId="44" fontId="28" fillId="0" borderId="0" applyFont="0" applyFill="0" applyBorder="0" applyAlignment="0" applyProtection="0"/>
    <xf numFmtId="0" fontId="28" fillId="13" borderId="32" applyNumberFormat="0" applyFont="0" applyAlignment="0" applyProtection="0"/>
    <xf numFmtId="44" fontId="28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8" fillId="0" borderId="0"/>
    <xf numFmtId="0" fontId="28" fillId="0" borderId="0"/>
    <xf numFmtId="0" fontId="25" fillId="0" borderId="0"/>
    <xf numFmtId="0" fontId="28" fillId="0" borderId="0"/>
    <xf numFmtId="0" fontId="26" fillId="0" borderId="0">
      <protection locked="0"/>
    </xf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1" fontId="27" fillId="2" borderId="12">
      <alignment horizontal="center" vertical="center"/>
    </xf>
  </cellStyleXfs>
  <cellXfs count="17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6" fillId="0" borderId="0" xfId="0" applyFont="1" applyAlignment="1">
      <alignment wrapText="1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166" fontId="8" fillId="0" borderId="0" xfId="0" applyNumberFormat="1" applyFont="1" applyAlignment="1">
      <alignment vertical="center"/>
    </xf>
    <xf numFmtId="166" fontId="9" fillId="0" borderId="0" xfId="0" applyNumberFormat="1" applyFont="1" applyAlignment="1">
      <alignment horizontal="center" vertical="center"/>
    </xf>
    <xf numFmtId="166" fontId="9" fillId="0" borderId="0" xfId="0" applyNumberFormat="1" applyFont="1" applyAlignment="1">
      <alignment horizontal="left" vertical="center"/>
    </xf>
    <xf numFmtId="166" fontId="10" fillId="2" borderId="7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/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3" fontId="11" fillId="2" borderId="0" xfId="0" applyNumberFormat="1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166" fontId="12" fillId="2" borderId="0" xfId="0" applyNumberFormat="1" applyFont="1" applyFill="1" applyAlignment="1">
      <alignment horizontal="right" vertical="center"/>
    </xf>
    <xf numFmtId="166" fontId="9" fillId="2" borderId="0" xfId="0" applyNumberFormat="1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 vertical="center"/>
    </xf>
    <xf numFmtId="166" fontId="10" fillId="2" borderId="0" xfId="0" applyNumberFormat="1" applyFont="1" applyFill="1" applyAlignment="1">
      <alignment horizontal="left" vertical="center"/>
    </xf>
    <xf numFmtId="166" fontId="1" fillId="2" borderId="0" xfId="1" applyNumberFormat="1" applyFont="1" applyFill="1" applyBorder="1" applyAlignment="1">
      <alignment vertical="center"/>
    </xf>
    <xf numFmtId="167" fontId="13" fillId="4" borderId="8" xfId="0" applyNumberFormat="1" applyFont="1" applyFill="1" applyBorder="1" applyAlignment="1">
      <alignment horizontal="center" vertical="center" wrapText="1"/>
    </xf>
    <xf numFmtId="167" fontId="13" fillId="4" borderId="9" xfId="0" applyNumberFormat="1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166" fontId="13" fillId="4" borderId="9" xfId="0" applyNumberFormat="1" applyFont="1" applyFill="1" applyBorder="1" applyAlignment="1">
      <alignment horizontal="center" vertical="center" wrapText="1"/>
    </xf>
    <xf numFmtId="166" fontId="13" fillId="4" borderId="9" xfId="1" applyNumberFormat="1" applyFont="1" applyFill="1" applyBorder="1" applyAlignment="1">
      <alignment horizontal="center" vertical="center" wrapText="1"/>
    </xf>
    <xf numFmtId="166" fontId="13" fillId="4" borderId="10" xfId="0" applyNumberFormat="1" applyFont="1" applyFill="1" applyBorder="1" applyAlignment="1">
      <alignment horizontal="center" vertical="center" wrapText="1"/>
    </xf>
    <xf numFmtId="167" fontId="14" fillId="4" borderId="11" xfId="0" applyNumberFormat="1" applyFont="1" applyFill="1" applyBorder="1" applyAlignment="1">
      <alignment horizontal="center" vertical="center" wrapText="1"/>
    </xf>
    <xf numFmtId="167" fontId="14" fillId="4" borderId="12" xfId="0" applyNumberFormat="1" applyFont="1" applyFill="1" applyBorder="1" applyAlignment="1">
      <alignment horizontal="center" vertical="center" wrapText="1"/>
    </xf>
    <xf numFmtId="167" fontId="15" fillId="5" borderId="12" xfId="0" applyNumberFormat="1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left" vertical="center" wrapText="1"/>
    </xf>
    <xf numFmtId="166" fontId="14" fillId="4" borderId="12" xfId="0" applyNumberFormat="1" applyFont="1" applyFill="1" applyBorder="1" applyAlignment="1">
      <alignment horizontal="center" vertical="center" wrapText="1"/>
    </xf>
    <xf numFmtId="166" fontId="14" fillId="4" borderId="12" xfId="1" applyNumberFormat="1" applyFont="1" applyFill="1" applyBorder="1" applyAlignment="1">
      <alignment horizontal="center" vertical="center" wrapText="1"/>
    </xf>
    <xf numFmtId="166" fontId="14" fillId="4" borderId="13" xfId="0" applyNumberFormat="1" applyFont="1" applyFill="1" applyBorder="1" applyAlignment="1">
      <alignment horizontal="center" vertical="center" wrapText="1"/>
    </xf>
    <xf numFmtId="1" fontId="7" fillId="2" borderId="14" xfId="2" applyNumberFormat="1" applyFont="1" applyFill="1" applyBorder="1" applyAlignment="1">
      <alignment horizontal="center" vertical="center" wrapText="1"/>
    </xf>
    <xf numFmtId="1" fontId="7" fillId="2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9" fontId="1" fillId="0" borderId="16" xfId="0" applyNumberFormat="1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168" fontId="4" fillId="0" borderId="12" xfId="0" applyNumberFormat="1" applyFont="1" applyBorder="1" applyAlignment="1">
      <alignment horizontal="center" vertical="center" wrapText="1"/>
    </xf>
    <xf numFmtId="169" fontId="4" fillId="0" borderId="12" xfId="0" applyNumberFormat="1" applyFont="1" applyBorder="1" applyAlignment="1">
      <alignment horizontal="center" vertical="center" wrapText="1"/>
    </xf>
    <xf numFmtId="44" fontId="1" fillId="0" borderId="12" xfId="1" applyFont="1" applyBorder="1" applyAlignment="1" applyProtection="1">
      <alignment horizontal="center" vertical="center" wrapText="1"/>
    </xf>
    <xf numFmtId="170" fontId="1" fillId="0" borderId="12" xfId="0" applyNumberFormat="1" applyFont="1" applyBorder="1" applyAlignment="1">
      <alignment horizontal="left" vertical="center" wrapText="1"/>
    </xf>
    <xf numFmtId="171" fontId="17" fillId="0" borderId="17" xfId="0" applyNumberFormat="1" applyFont="1" applyBorder="1" applyAlignment="1">
      <alignment horizontal="center" vertical="center" wrapText="1"/>
    </xf>
    <xf numFmtId="1" fontId="7" fillId="2" borderId="11" xfId="2" applyNumberFormat="1" applyFont="1" applyFill="1" applyBorder="1" applyAlignment="1">
      <alignment horizontal="center" vertical="center" wrapText="1"/>
    </xf>
    <xf numFmtId="1" fontId="7" fillId="2" borderId="18" xfId="2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9" fontId="1" fillId="0" borderId="12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9" fontId="1" fillId="0" borderId="19" xfId="0" applyNumberFormat="1" applyFont="1" applyBorder="1" applyAlignment="1">
      <alignment horizontal="center" vertical="center" wrapText="1"/>
    </xf>
    <xf numFmtId="1" fontId="1" fillId="0" borderId="19" xfId="0" applyNumberFormat="1" applyFont="1" applyBorder="1" applyAlignment="1">
      <alignment horizontal="center" vertical="center" wrapText="1"/>
    </xf>
    <xf numFmtId="168" fontId="4" fillId="0" borderId="19" xfId="0" applyNumberFormat="1" applyFont="1" applyBorder="1" applyAlignment="1">
      <alignment horizontal="center" vertical="center" wrapText="1"/>
    </xf>
    <xf numFmtId="169" fontId="4" fillId="0" borderId="19" xfId="0" applyNumberFormat="1" applyFont="1" applyBorder="1" applyAlignment="1">
      <alignment horizontal="center" vertical="center" wrapText="1"/>
    </xf>
    <xf numFmtId="44" fontId="1" fillId="0" borderId="19" xfId="1" applyFont="1" applyBorder="1" applyAlignment="1" applyProtection="1">
      <alignment horizontal="center" vertical="center" wrapText="1"/>
    </xf>
    <xf numFmtId="170" fontId="1" fillId="0" borderId="19" xfId="0" applyNumberFormat="1" applyFont="1" applyBorder="1" applyAlignment="1">
      <alignment horizontal="left" vertical="center" wrapText="1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18" fillId="0" borderId="22" xfId="0" applyFont="1" applyBorder="1" applyAlignment="1">
      <alignment horizontal="right" vertical="center" wrapText="1"/>
    </xf>
    <xf numFmtId="0" fontId="8" fillId="0" borderId="23" xfId="0" applyFont="1" applyBorder="1" applyAlignment="1">
      <alignment vertical="center" wrapText="1"/>
    </xf>
    <xf numFmtId="44" fontId="8" fillId="0" borderId="23" xfId="1" applyFont="1" applyFill="1" applyBorder="1" applyAlignment="1">
      <alignment horizontal="right" vertical="center" wrapText="1"/>
    </xf>
    <xf numFmtId="171" fontId="18" fillId="6" borderId="24" xfId="0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1" fontId="17" fillId="0" borderId="12" xfId="0" applyNumberFormat="1" applyFont="1" applyBorder="1" applyAlignment="1">
      <alignment horizontal="center" vertical="center"/>
    </xf>
    <xf numFmtId="0" fontId="19" fillId="7" borderId="12" xfId="10" applyFont="1" applyFill="1" applyBorder="1" applyAlignment="1" applyProtection="1">
      <alignment horizontal="center" wrapText="1"/>
    </xf>
    <xf numFmtId="0" fontId="2" fillId="0" borderId="12" xfId="10" applyFont="1" applyBorder="1" applyProtection="1"/>
    <xf numFmtId="168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0" fontId="17" fillId="0" borderId="12" xfId="0" applyNumberFormat="1" applyFont="1" applyBorder="1" applyAlignment="1">
      <alignment horizontal="left" vertical="center"/>
    </xf>
    <xf numFmtId="171" fontId="17" fillId="0" borderId="1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9" fillId="0" borderId="12" xfId="10" applyFont="1" applyBorder="1" applyAlignment="1" applyProtection="1">
      <alignment wrapText="1"/>
    </xf>
    <xf numFmtId="2" fontId="2" fillId="0" borderId="12" xfId="10" applyNumberFormat="1" applyFont="1" applyBorder="1" applyAlignment="1" applyProtection="1">
      <alignment horizontal="center" vertical="center"/>
    </xf>
    <xf numFmtId="9" fontId="20" fillId="0" borderId="12" xfId="0" applyNumberFormat="1" applyFont="1" applyBorder="1" applyAlignment="1">
      <alignment horizontal="center" vertical="center"/>
    </xf>
    <xf numFmtId="1" fontId="20" fillId="0" borderId="12" xfId="0" applyNumberFormat="1" applyFont="1" applyBorder="1" applyAlignment="1">
      <alignment horizontal="center" vertical="center"/>
    </xf>
    <xf numFmtId="0" fontId="2" fillId="0" borderId="12" xfId="10" applyFont="1" applyBorder="1" applyAlignment="1" applyProtection="1">
      <alignment horizontal="center" vertical="center"/>
    </xf>
    <xf numFmtId="169" fontId="2" fillId="0" borderId="12" xfId="0" applyNumberFormat="1" applyFont="1" applyBorder="1" applyAlignment="1">
      <alignment horizontal="center" vertical="center"/>
    </xf>
    <xf numFmtId="44" fontId="17" fillId="0" borderId="12" xfId="1" applyFont="1" applyBorder="1" applyAlignment="1" applyProtection="1">
      <alignment horizontal="center" vertical="center"/>
    </xf>
    <xf numFmtId="0" fontId="21" fillId="0" borderId="12" xfId="0" applyFont="1" applyBorder="1" applyAlignment="1">
      <alignment wrapText="1"/>
    </xf>
    <xf numFmtId="1" fontId="21" fillId="0" borderId="12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1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right" wrapText="1"/>
    </xf>
    <xf numFmtId="9" fontId="17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wrapText="1"/>
    </xf>
    <xf numFmtId="0" fontId="17" fillId="0" borderId="12" xfId="0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 wrapText="1"/>
    </xf>
    <xf numFmtId="9" fontId="22" fillId="0" borderId="12" xfId="0" applyNumberFormat="1" applyFont="1" applyBorder="1" applyAlignment="1">
      <alignment horizontal="center" vertical="center" wrapText="1"/>
    </xf>
    <xf numFmtId="1" fontId="22" fillId="0" borderId="12" xfId="0" applyNumberFormat="1" applyFont="1" applyBorder="1" applyAlignment="1">
      <alignment horizontal="center" vertical="center" wrapText="1"/>
    </xf>
    <xf numFmtId="171" fontId="1" fillId="0" borderId="2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1" fontId="3" fillId="0" borderId="23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vertical="center" wrapText="1"/>
    </xf>
    <xf numFmtId="171" fontId="18" fillId="0" borderId="23" xfId="0" applyNumberFormat="1" applyFont="1" applyBorder="1" applyAlignment="1">
      <alignment horizontal="center" vertical="center" wrapText="1"/>
    </xf>
    <xf numFmtId="170" fontId="18" fillId="0" borderId="23" xfId="0" applyNumberFormat="1" applyFont="1" applyBorder="1" applyAlignment="1">
      <alignment vertical="center" wrapText="1"/>
    </xf>
    <xf numFmtId="170" fontId="3" fillId="0" borderId="23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171" fontId="7" fillId="0" borderId="26" xfId="0" applyNumberFormat="1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1" fontId="12" fillId="8" borderId="12" xfId="0" applyNumberFormat="1" applyFont="1" applyFill="1" applyBorder="1" applyAlignment="1">
      <alignment horizontal="center" vertical="center" wrapText="1"/>
    </xf>
    <xf numFmtId="171" fontId="12" fillId="8" borderId="12" xfId="0" applyNumberFormat="1" applyFont="1" applyFill="1" applyBorder="1" applyAlignment="1">
      <alignment horizontal="center" vertical="center" wrapText="1"/>
    </xf>
    <xf numFmtId="170" fontId="1" fillId="0" borderId="13" xfId="0" applyNumberFormat="1" applyFont="1" applyBorder="1" applyAlignment="1">
      <alignment horizontal="center" vertical="center" wrapText="1"/>
    </xf>
    <xf numFmtId="0" fontId="23" fillId="9" borderId="11" xfId="0" applyFont="1" applyFill="1" applyBorder="1" applyAlignment="1">
      <alignment horizontal="left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23" fillId="9" borderId="12" xfId="0" applyFont="1" applyFill="1" applyBorder="1" applyAlignment="1">
      <alignment horizontal="center" vertical="center" wrapText="1"/>
    </xf>
    <xf numFmtId="0" fontId="23" fillId="9" borderId="12" xfId="0" applyFont="1" applyFill="1" applyBorder="1" applyAlignment="1">
      <alignment horizontal="left" vertical="center" wrapText="1"/>
    </xf>
    <xf numFmtId="0" fontId="24" fillId="9" borderId="12" xfId="0" applyFont="1" applyFill="1" applyBorder="1" applyAlignment="1">
      <alignment horizontal="center" vertical="center" wrapText="1"/>
    </xf>
    <xf numFmtId="1" fontId="24" fillId="9" borderId="12" xfId="0" applyNumberFormat="1" applyFont="1" applyFill="1" applyBorder="1" applyAlignment="1">
      <alignment horizontal="center" vertical="center" wrapText="1"/>
    </xf>
    <xf numFmtId="44" fontId="24" fillId="9" borderId="12" xfId="0" applyNumberFormat="1" applyFont="1" applyFill="1" applyBorder="1" applyAlignment="1">
      <alignment horizontal="left" vertical="center" wrapText="1"/>
    </xf>
    <xf numFmtId="171" fontId="23" fillId="9" borderId="13" xfId="0" applyNumberFormat="1" applyFont="1" applyFill="1" applyBorder="1" applyAlignment="1">
      <alignment horizontal="left" vertical="center" wrapText="1"/>
    </xf>
    <xf numFmtId="0" fontId="23" fillId="9" borderId="12" xfId="0" applyFont="1" applyFill="1" applyBorder="1" applyAlignment="1">
      <alignment horizontal="center" wrapText="1"/>
    </xf>
    <xf numFmtId="0" fontId="19" fillId="9" borderId="12" xfId="0" applyFont="1" applyFill="1" applyBorder="1" applyAlignment="1">
      <alignment horizontal="left" wrapText="1"/>
    </xf>
    <xf numFmtId="1" fontId="19" fillId="9" borderId="12" xfId="0" applyNumberFormat="1" applyFont="1" applyFill="1" applyBorder="1" applyAlignment="1">
      <alignment horizontal="center" vertical="center" wrapText="1"/>
    </xf>
    <xf numFmtId="0" fontId="19" fillId="9" borderId="12" xfId="0" applyFont="1" applyFill="1" applyBorder="1" applyAlignment="1">
      <alignment horizontal="center" vertical="center" wrapText="1"/>
    </xf>
    <xf numFmtId="9" fontId="19" fillId="9" borderId="12" xfId="0" applyNumberFormat="1" applyFont="1" applyFill="1" applyBorder="1" applyAlignment="1">
      <alignment horizontal="left" vertical="center" wrapText="1"/>
    </xf>
    <xf numFmtId="171" fontId="19" fillId="9" borderId="13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3" fillId="10" borderId="11" xfId="0" applyFont="1" applyFill="1" applyBorder="1" applyAlignment="1">
      <alignment horizontal="left" vertical="center" wrapText="1"/>
    </xf>
    <xf numFmtId="0" fontId="4" fillId="10" borderId="12" xfId="0" applyFont="1" applyFill="1" applyBorder="1" applyAlignment="1">
      <alignment horizontal="center" vertical="center" wrapText="1"/>
    </xf>
    <xf numFmtId="0" fontId="23" fillId="10" borderId="12" xfId="0" applyFont="1" applyFill="1" applyBorder="1" applyAlignment="1">
      <alignment horizontal="center" wrapText="1"/>
    </xf>
    <xf numFmtId="0" fontId="19" fillId="10" borderId="12" xfId="0" applyFont="1" applyFill="1" applyBorder="1" applyAlignment="1">
      <alignment horizontal="left" wrapText="1"/>
    </xf>
    <xf numFmtId="1" fontId="19" fillId="10" borderId="12" xfId="0" applyNumberFormat="1" applyFont="1" applyFill="1" applyBorder="1" applyAlignment="1">
      <alignment horizontal="center" vertical="center" wrapText="1"/>
    </xf>
    <xf numFmtId="0" fontId="19" fillId="10" borderId="12" xfId="0" applyFont="1" applyFill="1" applyBorder="1" applyAlignment="1">
      <alignment horizontal="center" vertical="center" wrapText="1"/>
    </xf>
    <xf numFmtId="9" fontId="19" fillId="10" borderId="12" xfId="0" applyNumberFormat="1" applyFont="1" applyFill="1" applyBorder="1" applyAlignment="1">
      <alignment horizontal="left" vertical="center" wrapText="1"/>
    </xf>
    <xf numFmtId="171" fontId="19" fillId="10" borderId="13" xfId="0" applyNumberFormat="1" applyFont="1" applyFill="1" applyBorder="1" applyAlignment="1">
      <alignment horizontal="left" vertical="center" wrapText="1"/>
    </xf>
    <xf numFmtId="0" fontId="23" fillId="11" borderId="11" xfId="0" applyFont="1" applyFill="1" applyBorder="1" applyAlignment="1">
      <alignment horizontal="left" vertical="center" wrapText="1"/>
    </xf>
    <xf numFmtId="0" fontId="4" fillId="11" borderId="12" xfId="0" applyFont="1" applyFill="1" applyBorder="1" applyAlignment="1">
      <alignment horizontal="center" vertical="center" wrapText="1"/>
    </xf>
    <xf numFmtId="0" fontId="23" fillId="11" borderId="12" xfId="0" applyFont="1" applyFill="1" applyBorder="1" applyAlignment="1">
      <alignment horizontal="center" wrapText="1"/>
    </xf>
    <xf numFmtId="0" fontId="19" fillId="12" borderId="12" xfId="0" applyFont="1" applyFill="1" applyBorder="1" applyAlignment="1">
      <alignment horizontal="left" wrapText="1"/>
    </xf>
    <xf numFmtId="1" fontId="19" fillId="12" borderId="12" xfId="0" applyNumberFormat="1" applyFont="1" applyFill="1" applyBorder="1" applyAlignment="1">
      <alignment horizontal="center" vertical="center" wrapText="1"/>
    </xf>
    <xf numFmtId="0" fontId="19" fillId="12" borderId="12" xfId="0" applyFont="1" applyFill="1" applyBorder="1" applyAlignment="1">
      <alignment horizontal="center" vertical="center" wrapText="1"/>
    </xf>
    <xf numFmtId="9" fontId="19" fillId="12" borderId="12" xfId="0" applyNumberFormat="1" applyFont="1" applyFill="1" applyBorder="1" applyAlignment="1">
      <alignment horizontal="left" vertical="center" wrapText="1"/>
    </xf>
    <xf numFmtId="10" fontId="19" fillId="12" borderId="12" xfId="0" applyNumberFormat="1" applyFont="1" applyFill="1" applyBorder="1" applyAlignment="1">
      <alignment horizontal="left" vertical="center" wrapText="1"/>
    </xf>
    <xf numFmtId="171" fontId="19" fillId="12" borderId="13" xfId="0" applyNumberFormat="1" applyFont="1" applyFill="1" applyBorder="1" applyAlignment="1">
      <alignment horizontal="left" vertical="center" wrapText="1"/>
    </xf>
    <xf numFmtId="0" fontId="23" fillId="11" borderId="29" xfId="0" applyFont="1" applyFill="1" applyBorder="1" applyAlignment="1">
      <alignment horizontal="left" vertical="center" wrapText="1"/>
    </xf>
    <xf numFmtId="0" fontId="4" fillId="11" borderId="30" xfId="0" applyFont="1" applyFill="1" applyBorder="1" applyAlignment="1">
      <alignment horizontal="center" vertical="center" wrapText="1"/>
    </xf>
    <xf numFmtId="167" fontId="23" fillId="11" borderId="30" xfId="0" applyNumberFormat="1" applyFont="1" applyFill="1" applyBorder="1" applyAlignment="1">
      <alignment horizontal="center" vertical="center" wrapText="1"/>
    </xf>
    <xf numFmtId="0" fontId="23" fillId="11" borderId="30" xfId="0" applyFont="1" applyFill="1" applyBorder="1" applyAlignment="1">
      <alignment horizontal="left" vertical="center" wrapText="1"/>
    </xf>
    <xf numFmtId="0" fontId="24" fillId="11" borderId="30" xfId="0" applyFont="1" applyFill="1" applyBorder="1" applyAlignment="1">
      <alignment horizontal="center" vertical="center" wrapText="1"/>
    </xf>
    <xf numFmtId="1" fontId="24" fillId="11" borderId="30" xfId="0" applyNumberFormat="1" applyFont="1" applyFill="1" applyBorder="1" applyAlignment="1">
      <alignment horizontal="center" vertical="center" wrapText="1"/>
    </xf>
    <xf numFmtId="44" fontId="24" fillId="11" borderId="30" xfId="0" applyNumberFormat="1" applyFont="1" applyFill="1" applyBorder="1" applyAlignment="1">
      <alignment horizontal="left" vertical="center" wrapText="1"/>
    </xf>
    <xf numFmtId="171" fontId="23" fillId="11" borderId="31" xfId="0" applyNumberFormat="1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3" fontId="6" fillId="2" borderId="0" xfId="0" applyNumberFormat="1" applyFont="1" applyFill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12" fillId="8" borderId="12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</cellXfs>
  <cellStyles count="14">
    <cellStyle name="Currency" xfId="1" builtinId="4"/>
    <cellStyle name="Currency 2" xfId="3" xr:uid="{00000000-0005-0000-0000-000031000000}"/>
    <cellStyle name="Currency 3" xfId="4" xr:uid="{00000000-0005-0000-0000-000032000000}"/>
    <cellStyle name="Currency 4" xfId="5" xr:uid="{00000000-0005-0000-0000-000033000000}"/>
    <cellStyle name="Normal" xfId="0" builtinId="0"/>
    <cellStyle name="Normal 10" xfId="6" xr:uid="{00000000-0005-0000-0000-000034000000}"/>
    <cellStyle name="Normal 2" xfId="7" xr:uid="{00000000-0005-0000-0000-000035000000}"/>
    <cellStyle name="Normal 2 3" xfId="8" xr:uid="{00000000-0005-0000-0000-000036000000}"/>
    <cellStyle name="Normal 3" xfId="9" xr:uid="{00000000-0005-0000-0000-000037000000}"/>
    <cellStyle name="Normal 4" xfId="10" xr:uid="{00000000-0005-0000-0000-000038000000}"/>
    <cellStyle name="Note" xfId="2" builtinId="10"/>
    <cellStyle name="Percent 2" xfId="11" xr:uid="{00000000-0005-0000-0000-000039000000}"/>
    <cellStyle name="Percent 3" xfId="12" xr:uid="{00000000-0005-0000-0000-00003A000000}"/>
    <cellStyle name="Style 1" xfId="13" xr:uid="{00000000-0005-0000-0000-00003B000000}"/>
  </cellStyles>
  <dxfs count="0"/>
  <tableStyles count="0" defaultTableStyle="TableStyleMedium9" defaultPivotStyle="PivotStyleLight16"/>
  <colors>
    <mruColors>
      <color rgb="FF00496A"/>
      <color rgb="FF4A4C4C"/>
      <color rgb="FF013554"/>
      <color rgb="FF001521"/>
      <color rgb="FF00A6A5"/>
      <color rgb="FF00C8C3"/>
      <color rgb="FF00A8A4"/>
      <color rgb="FF00DED9"/>
      <color rgb="FF00BCB8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6</xdr:row>
      <xdr:rowOff>0</xdr:rowOff>
    </xdr:from>
    <xdr:ext cx="184731" cy="28551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301240" y="1381125"/>
          <a:ext cx="184150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8551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844040" y="1381125"/>
          <a:ext cx="184150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1</xdr:row>
      <xdr:rowOff>0</xdr:rowOff>
    </xdr:from>
    <xdr:ext cx="184731" cy="29123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301240" y="209550"/>
          <a:ext cx="184150" cy="2908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9123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844040" y="209550"/>
          <a:ext cx="184150" cy="2908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457200</xdr:colOff>
      <xdr:row>1</xdr:row>
      <xdr:rowOff>0</xdr:rowOff>
    </xdr:from>
    <xdr:ext cx="184731" cy="30075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4203680" y="209550"/>
          <a:ext cx="184150" cy="3003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457200</xdr:colOff>
      <xdr:row>1</xdr:row>
      <xdr:rowOff>0</xdr:rowOff>
    </xdr:from>
    <xdr:ext cx="184731" cy="29313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4203680" y="209550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1</xdr:row>
      <xdr:rowOff>0</xdr:rowOff>
    </xdr:from>
    <xdr:ext cx="184731" cy="29313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3746480" y="209550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457200</xdr:colOff>
      <xdr:row>1</xdr:row>
      <xdr:rowOff>0</xdr:rowOff>
    </xdr:from>
    <xdr:ext cx="184731" cy="29313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4203680" y="209550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1</xdr:row>
      <xdr:rowOff>0</xdr:rowOff>
    </xdr:from>
    <xdr:ext cx="184731" cy="29313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3746480" y="209550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6</xdr:row>
      <xdr:rowOff>0</xdr:rowOff>
    </xdr:from>
    <xdr:ext cx="184731" cy="285515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301240" y="1381125"/>
          <a:ext cx="184150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8551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844040" y="1381125"/>
          <a:ext cx="184150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6</xdr:row>
      <xdr:rowOff>0</xdr:rowOff>
    </xdr:from>
    <xdr:ext cx="184731" cy="285515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301240" y="1381125"/>
          <a:ext cx="184150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85515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844040" y="1381125"/>
          <a:ext cx="184150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6</xdr:row>
      <xdr:rowOff>0</xdr:rowOff>
    </xdr:from>
    <xdr:ext cx="184731" cy="28361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301240" y="1381125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8361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844040" y="1381125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F135"/>
  <sheetViews>
    <sheetView showGridLines="0" tabSelected="1" topLeftCell="H1" zoomScaleNormal="100" zoomScaleSheetLayoutView="85" workbookViewId="0">
      <pane ySplit="7" topLeftCell="A8" activePane="bottomLeft" state="frozen"/>
      <selection pane="bottomLeft" activeCell="L3" sqref="L3"/>
    </sheetView>
  </sheetViews>
  <sheetFormatPr defaultColWidth="9" defaultRowHeight="15.6"/>
  <cols>
    <col min="1" max="1" width="5.69921875" style="8" customWidth="1"/>
    <col min="2" max="2" width="9.09765625" style="8" customWidth="1"/>
    <col min="3" max="3" width="9.3984375" style="8" customWidth="1"/>
    <col min="4" max="4" width="69" style="3" customWidth="1"/>
    <col min="5" max="6" width="11.296875" style="9" customWidth="1"/>
    <col min="7" max="7" width="14" style="9" customWidth="1"/>
    <col min="8" max="8" width="10.296875" style="8" customWidth="1"/>
    <col min="9" max="10" width="14" style="9" customWidth="1"/>
    <col min="11" max="12" width="12.296875" style="8" customWidth="1"/>
    <col min="13" max="13" width="14.296875" style="8" customWidth="1"/>
    <col min="14" max="14" width="19.09765625" style="8" customWidth="1"/>
    <col min="15" max="15" width="14.59765625" style="8" customWidth="1"/>
    <col min="16" max="16" width="12.296875" style="8" customWidth="1"/>
    <col min="17" max="17" width="15.19921875" style="3" customWidth="1"/>
    <col min="18" max="16384" width="9" style="8"/>
  </cols>
  <sheetData>
    <row r="1" spans="1:17" s="1" customFormat="1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>
      <c r="A2" s="163" t="s">
        <v>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5"/>
    </row>
    <row r="3" spans="1:17" ht="18">
      <c r="A3" s="12"/>
      <c r="B3" s="13"/>
      <c r="C3" s="13"/>
      <c r="E3" s="14"/>
      <c r="F3" s="14"/>
      <c r="G3" s="15"/>
      <c r="H3" s="15"/>
      <c r="I3" s="15"/>
      <c r="J3" s="166" t="s">
        <v>1</v>
      </c>
      <c r="K3" s="166"/>
      <c r="L3" s="8" t="s">
        <v>72</v>
      </c>
      <c r="M3" s="16"/>
      <c r="N3" s="16"/>
      <c r="O3" s="17"/>
      <c r="P3" s="18"/>
      <c r="Q3" s="19"/>
    </row>
    <row r="4" spans="1:17" ht="18">
      <c r="A4" s="12"/>
      <c r="B4" s="20"/>
      <c r="C4" s="20"/>
      <c r="E4" s="21"/>
      <c r="F4" s="21"/>
      <c r="G4" s="21"/>
      <c r="H4" s="22"/>
      <c r="I4" s="21"/>
      <c r="J4" s="167" t="s">
        <v>2</v>
      </c>
      <c r="K4" s="167"/>
      <c r="L4" s="8" t="s">
        <v>71</v>
      </c>
      <c r="M4" s="16"/>
      <c r="N4" s="16"/>
      <c r="O4" s="17"/>
      <c r="P4" s="18"/>
      <c r="Q4" s="19"/>
    </row>
    <row r="5" spans="1:17" ht="18">
      <c r="A5" s="12"/>
      <c r="B5" s="23"/>
      <c r="C5" s="23"/>
      <c r="E5" s="24"/>
      <c r="F5" s="21"/>
      <c r="G5" s="21"/>
      <c r="H5" s="24"/>
      <c r="I5" s="21"/>
      <c r="J5" s="168" t="s">
        <v>3</v>
      </c>
      <c r="K5" s="168"/>
      <c r="L5" s="8" t="s">
        <v>4</v>
      </c>
      <c r="M5" s="26"/>
      <c r="N5" s="26"/>
      <c r="O5" s="27"/>
      <c r="P5" s="28"/>
      <c r="Q5" s="19"/>
    </row>
    <row r="6" spans="1:17" ht="18">
      <c r="A6" s="12"/>
      <c r="B6" s="25"/>
      <c r="C6" s="25"/>
      <c r="E6" s="24"/>
      <c r="F6" s="21"/>
      <c r="G6" s="21"/>
      <c r="H6" s="24"/>
      <c r="I6" s="21"/>
      <c r="J6" s="25"/>
      <c r="K6" s="29"/>
      <c r="L6" s="30"/>
      <c r="M6" s="26"/>
      <c r="N6" s="26"/>
      <c r="O6" s="27"/>
      <c r="P6" s="28"/>
      <c r="Q6" s="19"/>
    </row>
    <row r="7" spans="1:17" s="1" customFormat="1" ht="46.8">
      <c r="A7" s="31" t="s">
        <v>5</v>
      </c>
      <c r="B7" s="32" t="s">
        <v>6</v>
      </c>
      <c r="C7" s="32" t="s">
        <v>7</v>
      </c>
      <c r="D7" s="33" t="s">
        <v>8</v>
      </c>
      <c r="E7" s="32" t="s">
        <v>9</v>
      </c>
      <c r="F7" s="32" t="s">
        <v>10</v>
      </c>
      <c r="G7" s="32" t="s">
        <v>11</v>
      </c>
      <c r="H7" s="32" t="s">
        <v>12</v>
      </c>
      <c r="I7" s="32" t="s">
        <v>13</v>
      </c>
      <c r="J7" s="32" t="s">
        <v>14</v>
      </c>
      <c r="K7" s="34" t="s">
        <v>15</v>
      </c>
      <c r="L7" s="35" t="s">
        <v>16</v>
      </c>
      <c r="M7" s="34" t="s">
        <v>17</v>
      </c>
      <c r="N7" s="34" t="s">
        <v>18</v>
      </c>
      <c r="O7" s="34" t="s">
        <v>19</v>
      </c>
      <c r="P7" s="34" t="s">
        <v>20</v>
      </c>
      <c r="Q7" s="36" t="s">
        <v>21</v>
      </c>
    </row>
    <row r="8" spans="1:17" s="2" customFormat="1">
      <c r="A8" s="37"/>
      <c r="B8" s="38"/>
      <c r="C8" s="39">
        <v>1</v>
      </c>
      <c r="D8" s="40" t="s">
        <v>22</v>
      </c>
      <c r="E8" s="38"/>
      <c r="F8" s="38"/>
      <c r="G8" s="38"/>
      <c r="H8" s="38"/>
      <c r="I8" s="38"/>
      <c r="J8" s="38"/>
      <c r="K8" s="41"/>
      <c r="L8" s="42"/>
      <c r="M8" s="41"/>
      <c r="N8" s="41"/>
      <c r="O8" s="41"/>
      <c r="P8" s="41"/>
      <c r="Q8" s="43"/>
    </row>
    <row r="9" spans="1:17" s="3" customFormat="1">
      <c r="A9" s="44">
        <f>IF(F9&lt;&gt;"",1+MAX($A$7:A8),"")</f>
        <v>1</v>
      </c>
      <c r="B9" s="45"/>
      <c r="C9" s="45"/>
      <c r="D9" s="46" t="s">
        <v>23</v>
      </c>
      <c r="E9" s="47">
        <v>1</v>
      </c>
      <c r="F9" s="48">
        <v>0</v>
      </c>
      <c r="G9" s="49">
        <f t="shared" ref="G9:G15" si="0">(F9*E9)+E9</f>
        <v>1</v>
      </c>
      <c r="H9" s="47" t="s">
        <v>24</v>
      </c>
      <c r="I9" s="50">
        <v>0</v>
      </c>
      <c r="J9" s="51">
        <f t="shared" ref="J9:J15" si="1">+I9*G9</f>
        <v>0</v>
      </c>
      <c r="K9" s="52">
        <v>0</v>
      </c>
      <c r="L9" s="53">
        <f t="shared" ref="L9:L15" si="2">I9*K9</f>
        <v>0</v>
      </c>
      <c r="M9" s="53">
        <f t="shared" ref="M9:M15" si="3">K9*J9</f>
        <v>0</v>
      </c>
      <c r="N9" s="53">
        <v>0</v>
      </c>
      <c r="O9" s="53">
        <f t="shared" ref="O9:O15" si="4">N9*G9</f>
        <v>0</v>
      </c>
      <c r="P9" s="53">
        <f>(I9*K9)+N9</f>
        <v>0</v>
      </c>
      <c r="Q9" s="54">
        <f t="shared" ref="Q9:Q15" si="5">P9*G9</f>
        <v>0</v>
      </c>
    </row>
    <row r="10" spans="1:17" s="3" customFormat="1">
      <c r="A10" s="55">
        <f>IF(F10&lt;&gt;"",1+MAX($A$7:A9),"")</f>
        <v>2</v>
      </c>
      <c r="B10" s="56"/>
      <c r="C10" s="56"/>
      <c r="D10" s="57" t="s">
        <v>25</v>
      </c>
      <c r="E10" s="58">
        <v>1</v>
      </c>
      <c r="F10" s="59">
        <v>0</v>
      </c>
      <c r="G10" s="60">
        <f t="shared" si="0"/>
        <v>1</v>
      </c>
      <c r="H10" s="58" t="s">
        <v>24</v>
      </c>
      <c r="I10" s="50">
        <v>0</v>
      </c>
      <c r="J10" s="51">
        <f t="shared" si="1"/>
        <v>0</v>
      </c>
      <c r="K10" s="52">
        <v>0</v>
      </c>
      <c r="L10" s="53">
        <f t="shared" si="2"/>
        <v>0</v>
      </c>
      <c r="M10" s="53">
        <f t="shared" si="3"/>
        <v>0</v>
      </c>
      <c r="N10" s="53">
        <v>0</v>
      </c>
      <c r="O10" s="53">
        <f t="shared" si="4"/>
        <v>0</v>
      </c>
      <c r="P10" s="53">
        <f t="shared" ref="P10:P15" si="6">(I10*K10)+N10</f>
        <v>0</v>
      </c>
      <c r="Q10" s="54">
        <f t="shared" si="5"/>
        <v>0</v>
      </c>
    </row>
    <row r="11" spans="1:17" s="3" customFormat="1">
      <c r="A11" s="44">
        <f>IF(F11&lt;&gt;"",1+MAX($A$7:A10),"")</f>
        <v>3</v>
      </c>
      <c r="B11" s="56"/>
      <c r="C11" s="56"/>
      <c r="D11" s="57" t="s">
        <v>26</v>
      </c>
      <c r="E11" s="58">
        <v>1</v>
      </c>
      <c r="F11" s="59">
        <v>0</v>
      </c>
      <c r="G11" s="60">
        <f t="shared" si="0"/>
        <v>1</v>
      </c>
      <c r="H11" s="58" t="s">
        <v>24</v>
      </c>
      <c r="I11" s="50">
        <v>0</v>
      </c>
      <c r="J11" s="51">
        <f t="shared" si="1"/>
        <v>0</v>
      </c>
      <c r="K11" s="52">
        <v>0</v>
      </c>
      <c r="L11" s="53">
        <f t="shared" si="2"/>
        <v>0</v>
      </c>
      <c r="M11" s="53">
        <f t="shared" si="3"/>
        <v>0</v>
      </c>
      <c r="N11" s="53">
        <v>0</v>
      </c>
      <c r="O11" s="53">
        <f t="shared" si="4"/>
        <v>0</v>
      </c>
      <c r="P11" s="53">
        <f t="shared" si="6"/>
        <v>0</v>
      </c>
      <c r="Q11" s="54">
        <f t="shared" si="5"/>
        <v>0</v>
      </c>
    </row>
    <row r="12" spans="1:17" s="3" customFormat="1">
      <c r="A12" s="55">
        <f>IF(F12&lt;&gt;"",1+MAX($A$7:A11),"")</f>
        <v>4</v>
      </c>
      <c r="B12" s="56"/>
      <c r="C12" s="56"/>
      <c r="D12" s="57" t="s">
        <v>27</v>
      </c>
      <c r="E12" s="58">
        <v>1</v>
      </c>
      <c r="F12" s="59">
        <v>0</v>
      </c>
      <c r="G12" s="60">
        <f t="shared" si="0"/>
        <v>1</v>
      </c>
      <c r="H12" s="58" t="s">
        <v>24</v>
      </c>
      <c r="I12" s="50">
        <v>0</v>
      </c>
      <c r="J12" s="51">
        <f t="shared" si="1"/>
        <v>0</v>
      </c>
      <c r="K12" s="52">
        <v>0</v>
      </c>
      <c r="L12" s="53">
        <f t="shared" si="2"/>
        <v>0</v>
      </c>
      <c r="M12" s="53">
        <f t="shared" si="3"/>
        <v>0</v>
      </c>
      <c r="N12" s="53">
        <v>0</v>
      </c>
      <c r="O12" s="53">
        <f t="shared" si="4"/>
        <v>0</v>
      </c>
      <c r="P12" s="53">
        <f t="shared" si="6"/>
        <v>0</v>
      </c>
      <c r="Q12" s="54">
        <f t="shared" si="5"/>
        <v>0</v>
      </c>
    </row>
    <row r="13" spans="1:17" s="3" customFormat="1">
      <c r="A13" s="44">
        <f>IF(F13&lt;&gt;"",1+MAX($A$7:A12),"")</f>
        <v>5</v>
      </c>
      <c r="B13" s="56"/>
      <c r="C13" s="56"/>
      <c r="D13" s="57" t="s">
        <v>28</v>
      </c>
      <c r="E13" s="58">
        <v>1</v>
      </c>
      <c r="F13" s="59">
        <v>0</v>
      </c>
      <c r="G13" s="60">
        <f t="shared" si="0"/>
        <v>1</v>
      </c>
      <c r="H13" s="58" t="s">
        <v>24</v>
      </c>
      <c r="I13" s="50">
        <v>0</v>
      </c>
      <c r="J13" s="51">
        <f t="shared" si="1"/>
        <v>0</v>
      </c>
      <c r="K13" s="52">
        <v>0</v>
      </c>
      <c r="L13" s="53">
        <f t="shared" si="2"/>
        <v>0</v>
      </c>
      <c r="M13" s="53">
        <f t="shared" si="3"/>
        <v>0</v>
      </c>
      <c r="N13" s="53">
        <v>0</v>
      </c>
      <c r="O13" s="53">
        <f t="shared" si="4"/>
        <v>0</v>
      </c>
      <c r="P13" s="53">
        <f t="shared" si="6"/>
        <v>0</v>
      </c>
      <c r="Q13" s="54">
        <f t="shared" si="5"/>
        <v>0</v>
      </c>
    </row>
    <row r="14" spans="1:17" s="3" customFormat="1">
      <c r="A14" s="55">
        <f>IF(F14&lt;&gt;"",1+MAX($A$7:A13),"")</f>
        <v>6</v>
      </c>
      <c r="B14" s="56"/>
      <c r="C14" s="56"/>
      <c r="D14" s="57" t="s">
        <v>29</v>
      </c>
      <c r="E14" s="58">
        <v>1</v>
      </c>
      <c r="F14" s="59">
        <v>0</v>
      </c>
      <c r="G14" s="60">
        <f t="shared" si="0"/>
        <v>1</v>
      </c>
      <c r="H14" s="58" t="s">
        <v>24</v>
      </c>
      <c r="I14" s="50">
        <v>0</v>
      </c>
      <c r="J14" s="51">
        <f t="shared" si="1"/>
        <v>0</v>
      </c>
      <c r="K14" s="52">
        <v>0</v>
      </c>
      <c r="L14" s="53">
        <f t="shared" si="2"/>
        <v>0</v>
      </c>
      <c r="M14" s="53">
        <f t="shared" si="3"/>
        <v>0</v>
      </c>
      <c r="N14" s="53">
        <v>0</v>
      </c>
      <c r="O14" s="53">
        <f t="shared" si="4"/>
        <v>0</v>
      </c>
      <c r="P14" s="53">
        <f t="shared" si="6"/>
        <v>0</v>
      </c>
      <c r="Q14" s="54">
        <f t="shared" si="5"/>
        <v>0</v>
      </c>
    </row>
    <row r="15" spans="1:17" s="3" customFormat="1">
      <c r="A15" s="44">
        <f>IF(F15&lt;&gt;"",1+MAX($A$7:A14),"")</f>
        <v>7</v>
      </c>
      <c r="B15" s="56"/>
      <c r="C15" s="56"/>
      <c r="D15" s="61" t="s">
        <v>30</v>
      </c>
      <c r="E15" s="62">
        <v>1</v>
      </c>
      <c r="F15" s="63">
        <v>0</v>
      </c>
      <c r="G15" s="64">
        <f t="shared" si="0"/>
        <v>1</v>
      </c>
      <c r="H15" s="62" t="s">
        <v>24</v>
      </c>
      <c r="I15" s="65">
        <v>0</v>
      </c>
      <c r="J15" s="66">
        <f t="shared" si="1"/>
        <v>0</v>
      </c>
      <c r="K15" s="67">
        <v>0</v>
      </c>
      <c r="L15" s="68">
        <f t="shared" si="2"/>
        <v>0</v>
      </c>
      <c r="M15" s="68">
        <f t="shared" si="3"/>
        <v>0</v>
      </c>
      <c r="N15" s="68">
        <v>0</v>
      </c>
      <c r="O15" s="68">
        <f t="shared" si="4"/>
        <v>0</v>
      </c>
      <c r="P15" s="53">
        <f t="shared" si="6"/>
        <v>0</v>
      </c>
      <c r="Q15" s="54">
        <f t="shared" si="5"/>
        <v>0</v>
      </c>
    </row>
    <row r="16" spans="1:17" s="4" customFormat="1">
      <c r="A16" s="55" t="str">
        <f>IF(F16&lt;&gt;"",1+MAX($A$7:A15),"")</f>
        <v/>
      </c>
      <c r="B16" s="69"/>
      <c r="C16" s="70"/>
      <c r="D16" s="71" t="s">
        <v>31</v>
      </c>
      <c r="E16" s="72"/>
      <c r="F16" s="72"/>
      <c r="G16" s="72"/>
      <c r="H16" s="72"/>
      <c r="I16" s="72"/>
      <c r="J16" s="72"/>
      <c r="K16" s="73"/>
      <c r="L16" s="73"/>
      <c r="M16" s="73"/>
      <c r="N16" s="73"/>
      <c r="O16" s="73"/>
      <c r="P16" s="73"/>
      <c r="Q16" s="74">
        <f>SUM(Q9:Q15)</f>
        <v>0</v>
      </c>
    </row>
    <row r="17" spans="1:32" s="4" customFormat="1">
      <c r="A17" s="44" t="str">
        <f>IF(F17&lt;&gt;"",1+MAX($A$7:A16),"")</f>
        <v/>
      </c>
      <c r="B17" s="69"/>
      <c r="C17" s="69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6"/>
    </row>
    <row r="18" spans="1:32" s="2" customFormat="1">
      <c r="A18" s="38" t="str">
        <f>IF(F18&lt;&gt;"",1+MAX($A$7:A17),"")</f>
        <v/>
      </c>
      <c r="B18" s="38"/>
      <c r="C18" s="39">
        <v>9</v>
      </c>
      <c r="D18" s="40" t="s">
        <v>32</v>
      </c>
      <c r="E18" s="38"/>
      <c r="F18" s="38"/>
      <c r="G18" s="38"/>
      <c r="H18" s="38"/>
      <c r="I18" s="38"/>
      <c r="J18" s="38"/>
      <c r="K18" s="41"/>
      <c r="L18" s="42"/>
      <c r="M18" s="41"/>
      <c r="N18" s="41"/>
      <c r="O18" s="41"/>
      <c r="P18" s="41"/>
      <c r="Q18" s="43"/>
    </row>
    <row r="19" spans="1:32" s="5" customFormat="1">
      <c r="A19" s="44" t="str">
        <f>IF(F19&lt;&gt;"",1+MAX($A$7:A18),"")</f>
        <v/>
      </c>
      <c r="B19" s="77"/>
      <c r="C19" s="77"/>
      <c r="D19" s="78" t="s">
        <v>33</v>
      </c>
      <c r="E19" s="79"/>
      <c r="F19" s="79"/>
      <c r="G19" s="79"/>
      <c r="H19" s="79"/>
      <c r="I19" s="80"/>
      <c r="J19" s="81"/>
      <c r="K19" s="81"/>
      <c r="L19" s="82"/>
      <c r="M19" s="82"/>
      <c r="N19" s="82"/>
      <c r="O19" s="82"/>
      <c r="P19" s="82"/>
      <c r="Q19" s="83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</row>
    <row r="20" spans="1:32" s="5" customFormat="1">
      <c r="A20" s="55" t="str">
        <f>IF(F20&lt;&gt;"",1+MAX($A$7:A19),"")</f>
        <v/>
      </c>
      <c r="B20" s="170" t="s">
        <v>34</v>
      </c>
      <c r="C20" s="77"/>
      <c r="D20" s="85" t="s">
        <v>35</v>
      </c>
      <c r="E20" s="86"/>
      <c r="F20" s="87"/>
      <c r="G20" s="88"/>
      <c r="H20" s="89"/>
      <c r="I20" s="80"/>
      <c r="J20" s="90"/>
      <c r="K20" s="91"/>
      <c r="L20" s="82"/>
      <c r="M20" s="82"/>
      <c r="N20" s="82"/>
      <c r="O20" s="82"/>
      <c r="P20" s="82"/>
      <c r="Q20" s="83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</row>
    <row r="21" spans="1:32" s="5" customFormat="1">
      <c r="A21" s="44" t="str">
        <f>IF(F21&lt;&gt;"",1+MAX($A$7:A20),"")</f>
        <v/>
      </c>
      <c r="B21" s="171"/>
      <c r="C21" s="77"/>
      <c r="D21" s="92" t="s">
        <v>36</v>
      </c>
      <c r="E21" s="93">
        <v>16.52</v>
      </c>
      <c r="F21" s="94"/>
      <c r="G21" s="94"/>
      <c r="H21" s="94" t="s">
        <v>37</v>
      </c>
      <c r="I21" s="80"/>
      <c r="J21" s="90"/>
      <c r="K21" s="91"/>
      <c r="L21" s="82"/>
      <c r="M21" s="82"/>
      <c r="N21" s="82"/>
      <c r="O21" s="82"/>
      <c r="P21" s="82"/>
      <c r="Q21" s="5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</row>
    <row r="22" spans="1:32" s="5" customFormat="1">
      <c r="A22" s="55">
        <f>IF(F22&lt;&gt;"",1+MAX($A$7:A21),"")</f>
        <v>8</v>
      </c>
      <c r="B22" s="171"/>
      <c r="C22" s="77"/>
      <c r="D22" s="95" t="s">
        <v>38</v>
      </c>
      <c r="E22" s="96">
        <f>E21*3.34*2*2</f>
        <v>220.7072</v>
      </c>
      <c r="F22" s="87">
        <v>0.1</v>
      </c>
      <c r="G22" s="88">
        <f t="shared" ref="G22:G44" si="7">E22*(1+F22)</f>
        <v>242.77791999999999</v>
      </c>
      <c r="H22" s="81" t="s">
        <v>39</v>
      </c>
      <c r="I22" s="80">
        <v>0</v>
      </c>
      <c r="J22" s="90">
        <f t="shared" ref="J22:J26" si="8">+I22*G22</f>
        <v>0</v>
      </c>
      <c r="K22" s="91">
        <v>0</v>
      </c>
      <c r="L22" s="82">
        <f t="shared" ref="L22:L26" si="9">I22*K22</f>
        <v>0</v>
      </c>
      <c r="M22" s="82">
        <f t="shared" ref="M22:M26" si="10">K22*J22</f>
        <v>0</v>
      </c>
      <c r="N22" s="82">
        <v>0</v>
      </c>
      <c r="O22" s="82">
        <f t="shared" ref="O22:O26" si="11">N22*G22</f>
        <v>0</v>
      </c>
      <c r="P22" s="82">
        <f t="shared" ref="P22:P26" si="12">(I22*K22)+N22</f>
        <v>0</v>
      </c>
      <c r="Q22" s="54">
        <f t="shared" ref="Q22:Q26" si="13">P22*G22</f>
        <v>0</v>
      </c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</row>
    <row r="23" spans="1:32" s="5" customFormat="1">
      <c r="A23" s="44">
        <f>IF(F23&lt;&gt;"",1+MAX($A$7:A22),"")</f>
        <v>9</v>
      </c>
      <c r="B23" s="171"/>
      <c r="C23" s="77"/>
      <c r="D23" s="97" t="s">
        <v>40</v>
      </c>
      <c r="E23" s="96">
        <f>ROUNDUP(E22/(1.22*2.44),0)</f>
        <v>75</v>
      </c>
      <c r="F23" s="87">
        <v>0</v>
      </c>
      <c r="G23" s="88">
        <f t="shared" si="7"/>
        <v>75</v>
      </c>
      <c r="H23" s="81" t="s">
        <v>41</v>
      </c>
      <c r="I23" s="80"/>
      <c r="J23" s="90"/>
      <c r="K23" s="91"/>
      <c r="L23" s="82"/>
      <c r="M23" s="82"/>
      <c r="N23" s="82"/>
      <c r="O23" s="82"/>
      <c r="P23" s="82"/>
      <c r="Q23" s="5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</row>
    <row r="24" spans="1:32" s="5" customFormat="1">
      <c r="A24" s="55">
        <f>IF(F24&lt;&gt;"",1+MAX($A$7:A23),"")</f>
        <v>10</v>
      </c>
      <c r="B24" s="171"/>
      <c r="C24" s="77"/>
      <c r="D24" s="97" t="s">
        <v>42</v>
      </c>
      <c r="E24" s="96">
        <f>E23*32*1.333</f>
        <v>3199.2</v>
      </c>
      <c r="F24" s="87">
        <v>0</v>
      </c>
      <c r="G24" s="88">
        <f t="shared" si="7"/>
        <v>3199.2</v>
      </c>
      <c r="H24" s="81" t="s">
        <v>41</v>
      </c>
      <c r="I24" s="80">
        <v>0</v>
      </c>
      <c r="J24" s="90">
        <f t="shared" si="8"/>
        <v>0</v>
      </c>
      <c r="K24" s="91">
        <v>0</v>
      </c>
      <c r="L24" s="82">
        <f t="shared" si="9"/>
        <v>0</v>
      </c>
      <c r="M24" s="82">
        <f t="shared" si="10"/>
        <v>0</v>
      </c>
      <c r="N24" s="82">
        <v>0</v>
      </c>
      <c r="O24" s="82">
        <f t="shared" si="11"/>
        <v>0</v>
      </c>
      <c r="P24" s="82">
        <f t="shared" si="12"/>
        <v>0</v>
      </c>
      <c r="Q24" s="54">
        <f t="shared" si="13"/>
        <v>0</v>
      </c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</row>
    <row r="25" spans="1:32" s="5" customFormat="1">
      <c r="A25" s="44">
        <f>IF(F25&lt;&gt;"",1+MAX($A$7:A24),"")</f>
        <v>11</v>
      </c>
      <c r="B25" s="171"/>
      <c r="C25" s="77"/>
      <c r="D25" s="97" t="s">
        <v>43</v>
      </c>
      <c r="E25" s="77">
        <f>E23*16*0.3048</f>
        <v>365.76</v>
      </c>
      <c r="F25" s="87">
        <v>0.05</v>
      </c>
      <c r="G25" s="88">
        <f t="shared" si="7"/>
        <v>384.048</v>
      </c>
      <c r="H25" s="81" t="s">
        <v>37</v>
      </c>
      <c r="I25" s="80">
        <v>0</v>
      </c>
      <c r="J25" s="90">
        <f t="shared" si="8"/>
        <v>0</v>
      </c>
      <c r="K25" s="91">
        <v>0</v>
      </c>
      <c r="L25" s="82">
        <f t="shared" si="9"/>
        <v>0</v>
      </c>
      <c r="M25" s="82">
        <f t="shared" si="10"/>
        <v>0</v>
      </c>
      <c r="N25" s="82">
        <v>0</v>
      </c>
      <c r="O25" s="82">
        <f t="shared" si="11"/>
        <v>0</v>
      </c>
      <c r="P25" s="82">
        <f t="shared" si="12"/>
        <v>0</v>
      </c>
      <c r="Q25" s="54">
        <f t="shared" si="13"/>
        <v>0</v>
      </c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</row>
    <row r="26" spans="1:32" s="5" customFormat="1">
      <c r="A26" s="55">
        <f>IF(F26&lt;&gt;"",1+MAX($A$7:A25),"")</f>
        <v>12</v>
      </c>
      <c r="B26" s="171"/>
      <c r="C26" s="77"/>
      <c r="D26" s="97" t="s">
        <v>44</v>
      </c>
      <c r="E26" s="96">
        <f>0.084*E23*32*0.4536</f>
        <v>91.445760000000007</v>
      </c>
      <c r="F26" s="98">
        <v>0.05</v>
      </c>
      <c r="G26" s="88">
        <f t="shared" si="7"/>
        <v>96.018047999999993</v>
      </c>
      <c r="H26" s="81" t="s">
        <v>45</v>
      </c>
      <c r="I26" s="80">
        <v>0</v>
      </c>
      <c r="J26" s="90">
        <f t="shared" si="8"/>
        <v>0</v>
      </c>
      <c r="K26" s="91">
        <v>0</v>
      </c>
      <c r="L26" s="82">
        <f t="shared" si="9"/>
        <v>0</v>
      </c>
      <c r="M26" s="82">
        <f t="shared" si="10"/>
        <v>0</v>
      </c>
      <c r="N26" s="82">
        <v>0</v>
      </c>
      <c r="O26" s="82">
        <f t="shared" si="11"/>
        <v>0</v>
      </c>
      <c r="P26" s="82">
        <f t="shared" si="12"/>
        <v>0</v>
      </c>
      <c r="Q26" s="54">
        <f t="shared" si="13"/>
        <v>0</v>
      </c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</row>
    <row r="27" spans="1:32" s="5" customFormat="1">
      <c r="A27" s="44"/>
      <c r="B27" s="171"/>
      <c r="C27" s="77"/>
      <c r="D27" s="97"/>
      <c r="E27" s="96"/>
      <c r="F27" s="98"/>
      <c r="G27" s="88"/>
      <c r="H27" s="81"/>
      <c r="I27" s="80"/>
      <c r="J27" s="90"/>
      <c r="K27" s="91"/>
      <c r="L27" s="82"/>
      <c r="M27" s="82"/>
      <c r="N27" s="82"/>
      <c r="O27" s="82"/>
      <c r="P27" s="82"/>
      <c r="Q27" s="5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</row>
    <row r="28" spans="1:32" s="5" customFormat="1">
      <c r="A28" s="44">
        <f>IF(F28&lt;&gt;"",1+MAX($A$7:A26),"")</f>
        <v>13</v>
      </c>
      <c r="B28" s="171"/>
      <c r="C28" s="77"/>
      <c r="D28" s="95" t="s">
        <v>46</v>
      </c>
      <c r="E28" s="96">
        <v>56.3</v>
      </c>
      <c r="F28" s="87">
        <v>0.1</v>
      </c>
      <c r="G28" s="88">
        <f t="shared" si="7"/>
        <v>61.93</v>
      </c>
      <c r="H28" s="81" t="s">
        <v>39</v>
      </c>
      <c r="I28" s="80">
        <v>0</v>
      </c>
      <c r="J28" s="90">
        <f t="shared" ref="J28" si="14">+I28*G28</f>
        <v>0</v>
      </c>
      <c r="K28" s="91">
        <v>0</v>
      </c>
      <c r="L28" s="82">
        <f t="shared" ref="L28" si="15">I28*K28</f>
        <v>0</v>
      </c>
      <c r="M28" s="82">
        <f t="shared" ref="M28" si="16">K28*J28</f>
        <v>0</v>
      </c>
      <c r="N28" s="82">
        <v>0</v>
      </c>
      <c r="O28" s="82">
        <f t="shared" ref="O28" si="17">N28*G28</f>
        <v>0</v>
      </c>
      <c r="P28" s="82">
        <f t="shared" ref="P28" si="18">(I28*K28)+N28</f>
        <v>0</v>
      </c>
      <c r="Q28" s="54">
        <f t="shared" ref="Q28" si="19">P28*G28</f>
        <v>0</v>
      </c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</row>
    <row r="29" spans="1:32" s="5" customFormat="1">
      <c r="A29" s="55">
        <f>IF(F29&lt;&gt;"",1+MAX($A$7:A28),"")</f>
        <v>14</v>
      </c>
      <c r="B29" s="171"/>
      <c r="C29" s="77"/>
      <c r="D29" s="97" t="s">
        <v>40</v>
      </c>
      <c r="E29" s="96">
        <f>ROUNDUP(E28/(1.22*2.44),0)</f>
        <v>19</v>
      </c>
      <c r="F29" s="87">
        <v>0</v>
      </c>
      <c r="G29" s="88">
        <f t="shared" si="7"/>
        <v>19</v>
      </c>
      <c r="H29" s="81" t="s">
        <v>41</v>
      </c>
      <c r="I29" s="80"/>
      <c r="J29" s="90"/>
      <c r="K29" s="91"/>
      <c r="L29" s="82"/>
      <c r="M29" s="82"/>
      <c r="N29" s="82"/>
      <c r="O29" s="82"/>
      <c r="P29" s="82"/>
      <c r="Q29" s="5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</row>
    <row r="30" spans="1:32" s="5" customFormat="1">
      <c r="A30" s="44">
        <f>IF(F30&lt;&gt;"",1+MAX($A$7:A29),"")</f>
        <v>15</v>
      </c>
      <c r="B30" s="171"/>
      <c r="C30" s="77"/>
      <c r="D30" s="97" t="s">
        <v>42</v>
      </c>
      <c r="E30" s="96">
        <f>E29*32*1.333</f>
        <v>810.46400000000006</v>
      </c>
      <c r="F30" s="87">
        <v>0</v>
      </c>
      <c r="G30" s="88">
        <f t="shared" si="7"/>
        <v>810.46400000000006</v>
      </c>
      <c r="H30" s="81" t="s">
        <v>41</v>
      </c>
      <c r="I30" s="80">
        <v>0</v>
      </c>
      <c r="J30" s="90">
        <f t="shared" ref="J30:J32" si="20">+I30*G30</f>
        <v>0</v>
      </c>
      <c r="K30" s="91">
        <v>0</v>
      </c>
      <c r="L30" s="82">
        <f t="shared" ref="L30:L32" si="21">I30*K30</f>
        <v>0</v>
      </c>
      <c r="M30" s="82">
        <f t="shared" ref="M30:M32" si="22">K30*J30</f>
        <v>0</v>
      </c>
      <c r="N30" s="82">
        <v>0</v>
      </c>
      <c r="O30" s="82">
        <f t="shared" ref="O30:O32" si="23">N30*G30</f>
        <v>0</v>
      </c>
      <c r="P30" s="82">
        <f t="shared" ref="P30:P32" si="24">(I30*K30)+N30</f>
        <v>0</v>
      </c>
      <c r="Q30" s="54">
        <f t="shared" ref="Q30:Q32" si="25">P30*G30</f>
        <v>0</v>
      </c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</row>
    <row r="31" spans="1:32" s="5" customFormat="1">
      <c r="A31" s="55">
        <f>IF(F31&lt;&gt;"",1+MAX($A$7:A30),"")</f>
        <v>16</v>
      </c>
      <c r="B31" s="171"/>
      <c r="C31" s="77"/>
      <c r="D31" s="97" t="s">
        <v>43</v>
      </c>
      <c r="E31" s="77">
        <f>E29*16*0.3048</f>
        <v>92.659199999999998</v>
      </c>
      <c r="F31" s="87">
        <v>0.05</v>
      </c>
      <c r="G31" s="88">
        <f t="shared" si="7"/>
        <v>97.292159999999996</v>
      </c>
      <c r="H31" s="81" t="s">
        <v>37</v>
      </c>
      <c r="I31" s="80">
        <v>0</v>
      </c>
      <c r="J31" s="90">
        <f t="shared" si="20"/>
        <v>0</v>
      </c>
      <c r="K31" s="91">
        <v>0</v>
      </c>
      <c r="L31" s="82">
        <f t="shared" si="21"/>
        <v>0</v>
      </c>
      <c r="M31" s="82">
        <f t="shared" si="22"/>
        <v>0</v>
      </c>
      <c r="N31" s="82">
        <v>0</v>
      </c>
      <c r="O31" s="82">
        <f t="shared" si="23"/>
        <v>0</v>
      </c>
      <c r="P31" s="82">
        <f t="shared" si="24"/>
        <v>0</v>
      </c>
      <c r="Q31" s="54">
        <f t="shared" si="25"/>
        <v>0</v>
      </c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</row>
    <row r="32" spans="1:32" s="5" customFormat="1">
      <c r="A32" s="44">
        <f>IF(F32&lt;&gt;"",1+MAX($A$7:A31),"")</f>
        <v>17</v>
      </c>
      <c r="B32" s="171"/>
      <c r="C32" s="77"/>
      <c r="D32" s="97" t="s">
        <v>44</v>
      </c>
      <c r="E32" s="96">
        <f>0.084*E29*32*0.4536</f>
        <v>23.166259199999999</v>
      </c>
      <c r="F32" s="98">
        <v>0.05</v>
      </c>
      <c r="G32" s="88">
        <f t="shared" si="7"/>
        <v>24.324572159999999</v>
      </c>
      <c r="H32" s="81" t="s">
        <v>45</v>
      </c>
      <c r="I32" s="80">
        <v>0</v>
      </c>
      <c r="J32" s="90">
        <f t="shared" si="20"/>
        <v>0</v>
      </c>
      <c r="K32" s="91">
        <v>0</v>
      </c>
      <c r="L32" s="82">
        <f t="shared" si="21"/>
        <v>0</v>
      </c>
      <c r="M32" s="82">
        <f t="shared" si="22"/>
        <v>0</v>
      </c>
      <c r="N32" s="82">
        <v>0</v>
      </c>
      <c r="O32" s="82">
        <f t="shared" si="23"/>
        <v>0</v>
      </c>
      <c r="P32" s="82">
        <f t="shared" si="24"/>
        <v>0</v>
      </c>
      <c r="Q32" s="54">
        <f t="shared" si="25"/>
        <v>0</v>
      </c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</row>
    <row r="33" spans="1:32" s="5" customFormat="1">
      <c r="A33" s="44"/>
      <c r="B33" s="171"/>
      <c r="C33" s="77"/>
      <c r="D33" s="97"/>
      <c r="E33" s="96"/>
      <c r="F33" s="98"/>
      <c r="G33" s="88"/>
      <c r="H33" s="81"/>
      <c r="I33" s="80"/>
      <c r="J33" s="90"/>
      <c r="K33" s="91"/>
      <c r="L33" s="82"/>
      <c r="M33" s="82"/>
      <c r="N33" s="82"/>
      <c r="O33" s="82"/>
      <c r="P33" s="82"/>
      <c r="Q33" s="5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</row>
    <row r="34" spans="1:32" s="5" customFormat="1">
      <c r="A34" s="55">
        <f>IF(F34&lt;&gt;"",1+MAX($A$7:A32),"")</f>
        <v>18</v>
      </c>
      <c r="B34" s="171"/>
      <c r="C34" s="77"/>
      <c r="D34" s="95" t="s">
        <v>47</v>
      </c>
      <c r="E34" s="96">
        <v>2</v>
      </c>
      <c r="F34" s="87">
        <v>0.1</v>
      </c>
      <c r="G34" s="88">
        <f t="shared" si="7"/>
        <v>2.2000000000000002</v>
      </c>
      <c r="H34" s="81" t="s">
        <v>39</v>
      </c>
      <c r="I34" s="80">
        <v>0</v>
      </c>
      <c r="J34" s="90">
        <f t="shared" ref="J34" si="26">+I34*G34</f>
        <v>0</v>
      </c>
      <c r="K34" s="91">
        <v>0</v>
      </c>
      <c r="L34" s="82">
        <f t="shared" ref="L34" si="27">I34*K34</f>
        <v>0</v>
      </c>
      <c r="M34" s="82">
        <f t="shared" ref="M34" si="28">K34*J34</f>
        <v>0</v>
      </c>
      <c r="N34" s="82">
        <v>0</v>
      </c>
      <c r="O34" s="82">
        <f t="shared" ref="O34" si="29">N34*G34</f>
        <v>0</v>
      </c>
      <c r="P34" s="82">
        <f t="shared" ref="P34" si="30">(I34*K34)+N34</f>
        <v>0</v>
      </c>
      <c r="Q34" s="54">
        <f t="shared" ref="Q34" si="31">P34*G34</f>
        <v>0</v>
      </c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</row>
    <row r="35" spans="1:32" s="5" customFormat="1">
      <c r="A35" s="44">
        <f>IF(F35&lt;&gt;"",1+MAX($A$7:A34),"")</f>
        <v>19</v>
      </c>
      <c r="B35" s="171"/>
      <c r="C35" s="77"/>
      <c r="D35" s="97" t="s">
        <v>40</v>
      </c>
      <c r="E35" s="96">
        <f>ROUNDUP(E34/(1.22*2.44),0)</f>
        <v>1</v>
      </c>
      <c r="F35" s="87">
        <v>0</v>
      </c>
      <c r="G35" s="88">
        <f t="shared" si="7"/>
        <v>1</v>
      </c>
      <c r="H35" s="81" t="s">
        <v>41</v>
      </c>
      <c r="I35" s="80"/>
      <c r="J35" s="90"/>
      <c r="K35" s="91"/>
      <c r="L35" s="82"/>
      <c r="M35" s="82"/>
      <c r="N35" s="82"/>
      <c r="O35" s="82"/>
      <c r="P35" s="82"/>
      <c r="Q35" s="5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</row>
    <row r="36" spans="1:32" s="5" customFormat="1">
      <c r="A36" s="55">
        <f>IF(F36&lt;&gt;"",1+MAX($A$7:A35),"")</f>
        <v>20</v>
      </c>
      <c r="B36" s="171"/>
      <c r="C36" s="77"/>
      <c r="D36" s="97" t="s">
        <v>42</v>
      </c>
      <c r="E36" s="96">
        <f>E35*32*1.333</f>
        <v>42.655999999999999</v>
      </c>
      <c r="F36" s="87">
        <v>0</v>
      </c>
      <c r="G36" s="88">
        <f t="shared" si="7"/>
        <v>42.655999999999999</v>
      </c>
      <c r="H36" s="81" t="s">
        <v>41</v>
      </c>
      <c r="I36" s="80">
        <v>0</v>
      </c>
      <c r="J36" s="90">
        <f t="shared" ref="J36:J44" si="32">+I36*G36</f>
        <v>0</v>
      </c>
      <c r="K36" s="91">
        <v>0</v>
      </c>
      <c r="L36" s="82">
        <f t="shared" ref="L36:L44" si="33">I36*K36</f>
        <v>0</v>
      </c>
      <c r="M36" s="82">
        <f t="shared" ref="M36:M44" si="34">K36*J36</f>
        <v>0</v>
      </c>
      <c r="N36" s="82">
        <v>0</v>
      </c>
      <c r="O36" s="82">
        <f t="shared" ref="O36:O44" si="35">N36*G36</f>
        <v>0</v>
      </c>
      <c r="P36" s="82">
        <f t="shared" ref="P36:P44" si="36">(I36*K36)+N36</f>
        <v>0</v>
      </c>
      <c r="Q36" s="54">
        <f t="shared" ref="Q36:Q44" si="37">P36*G36</f>
        <v>0</v>
      </c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</row>
    <row r="37" spans="1:32" s="5" customFormat="1">
      <c r="A37" s="44">
        <f>IF(F37&lt;&gt;"",1+MAX($A$7:A36),"")</f>
        <v>21</v>
      </c>
      <c r="B37" s="171"/>
      <c r="C37" s="77"/>
      <c r="D37" s="97" t="s">
        <v>43</v>
      </c>
      <c r="E37" s="77">
        <f>E35*16*0.3048</f>
        <v>4.8768000000000002</v>
      </c>
      <c r="F37" s="87">
        <v>0.05</v>
      </c>
      <c r="G37" s="88">
        <f t="shared" si="7"/>
        <v>5.1206399999999999</v>
      </c>
      <c r="H37" s="81" t="s">
        <v>37</v>
      </c>
      <c r="I37" s="80">
        <v>0</v>
      </c>
      <c r="J37" s="90">
        <f t="shared" si="32"/>
        <v>0</v>
      </c>
      <c r="K37" s="91">
        <v>0</v>
      </c>
      <c r="L37" s="82">
        <f t="shared" si="33"/>
        <v>0</v>
      </c>
      <c r="M37" s="82">
        <f t="shared" si="34"/>
        <v>0</v>
      </c>
      <c r="N37" s="82">
        <v>0</v>
      </c>
      <c r="O37" s="82">
        <f t="shared" si="35"/>
        <v>0</v>
      </c>
      <c r="P37" s="82">
        <f t="shared" si="36"/>
        <v>0</v>
      </c>
      <c r="Q37" s="54">
        <f t="shared" si="37"/>
        <v>0</v>
      </c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</row>
    <row r="38" spans="1:32" s="5" customFormat="1">
      <c r="A38" s="55">
        <f>IF(F38&lt;&gt;"",1+MAX($A$7:A37),"")</f>
        <v>22</v>
      </c>
      <c r="B38" s="171"/>
      <c r="C38" s="77"/>
      <c r="D38" s="97" t="s">
        <v>44</v>
      </c>
      <c r="E38" s="96">
        <f>0.084*E35*32*0.4536</f>
        <v>1.2192768</v>
      </c>
      <c r="F38" s="98">
        <v>0.05</v>
      </c>
      <c r="G38" s="88">
        <f t="shared" si="7"/>
        <v>1.2802406399999999</v>
      </c>
      <c r="H38" s="81" t="s">
        <v>45</v>
      </c>
      <c r="I38" s="80">
        <v>0</v>
      </c>
      <c r="J38" s="90">
        <f t="shared" si="32"/>
        <v>0</v>
      </c>
      <c r="K38" s="91">
        <v>0</v>
      </c>
      <c r="L38" s="82">
        <f t="shared" si="33"/>
        <v>0</v>
      </c>
      <c r="M38" s="82">
        <f t="shared" si="34"/>
        <v>0</v>
      </c>
      <c r="N38" s="82">
        <v>0</v>
      </c>
      <c r="O38" s="82">
        <f t="shared" si="35"/>
        <v>0</v>
      </c>
      <c r="P38" s="82">
        <f t="shared" si="36"/>
        <v>0</v>
      </c>
      <c r="Q38" s="54">
        <f t="shared" si="37"/>
        <v>0</v>
      </c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</row>
    <row r="39" spans="1:32" s="5" customFormat="1">
      <c r="A39" s="44">
        <f>IF(F39&lt;&gt;"",1+MAX($A$7:A38),"")</f>
        <v>23</v>
      </c>
      <c r="B39" s="171"/>
      <c r="C39" s="77"/>
      <c r="D39" s="99" t="s">
        <v>48</v>
      </c>
      <c r="E39" s="96">
        <f>E21*3.34</f>
        <v>55.1768</v>
      </c>
      <c r="F39" s="98">
        <v>0.1</v>
      </c>
      <c r="G39" s="88">
        <f t="shared" si="7"/>
        <v>60.694479999999999</v>
      </c>
      <c r="H39" s="81" t="s">
        <v>39</v>
      </c>
      <c r="I39" s="80">
        <v>0</v>
      </c>
      <c r="J39" s="90">
        <f t="shared" si="32"/>
        <v>0</v>
      </c>
      <c r="K39" s="91">
        <v>0</v>
      </c>
      <c r="L39" s="82">
        <f t="shared" si="33"/>
        <v>0</v>
      </c>
      <c r="M39" s="82">
        <f t="shared" si="34"/>
        <v>0</v>
      </c>
      <c r="N39" s="82">
        <v>0</v>
      </c>
      <c r="O39" s="82">
        <f t="shared" si="35"/>
        <v>0</v>
      </c>
      <c r="P39" s="82">
        <f t="shared" si="36"/>
        <v>0</v>
      </c>
      <c r="Q39" s="54">
        <f t="shared" si="37"/>
        <v>0</v>
      </c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</row>
    <row r="40" spans="1:32" s="5" customFormat="1">
      <c r="A40" s="44">
        <f>IF(F40&lt;&gt;"",1+MAX($A$7:A39),"")</f>
        <v>24</v>
      </c>
      <c r="B40" s="171"/>
      <c r="C40" s="77"/>
      <c r="D40" s="99" t="s">
        <v>49</v>
      </c>
      <c r="E40" s="96">
        <f>E21*3.34/0.6</f>
        <v>91.9613333333333</v>
      </c>
      <c r="F40" s="98">
        <v>0.05</v>
      </c>
      <c r="G40" s="88">
        <f t="shared" ref="G40" si="38">E40*(1+F40)</f>
        <v>96.559399999999997</v>
      </c>
      <c r="H40" s="81" t="s">
        <v>37</v>
      </c>
      <c r="I40" s="80">
        <v>0</v>
      </c>
      <c r="J40" s="90">
        <f t="shared" si="32"/>
        <v>0</v>
      </c>
      <c r="K40" s="91">
        <v>0</v>
      </c>
      <c r="L40" s="82">
        <f t="shared" si="33"/>
        <v>0</v>
      </c>
      <c r="M40" s="82">
        <f t="shared" si="34"/>
        <v>0</v>
      </c>
      <c r="N40" s="82">
        <v>0</v>
      </c>
      <c r="O40" s="82">
        <f t="shared" si="35"/>
        <v>0</v>
      </c>
      <c r="P40" s="82">
        <f t="shared" si="36"/>
        <v>0</v>
      </c>
      <c r="Q40" s="54">
        <f t="shared" si="37"/>
        <v>0</v>
      </c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</row>
    <row r="41" spans="1:32" s="5" customFormat="1">
      <c r="A41" s="44">
        <f>IF(F41&lt;&gt;"",1+MAX($A$7:A40),"")</f>
        <v>25</v>
      </c>
      <c r="B41" s="171"/>
      <c r="C41" s="77"/>
      <c r="D41" s="99" t="s">
        <v>50</v>
      </c>
      <c r="E41" s="96">
        <f>E21*3.34/0.406</f>
        <v>135.90344827586199</v>
      </c>
      <c r="F41" s="98">
        <v>0.05</v>
      </c>
      <c r="G41" s="88">
        <f t="shared" si="7"/>
        <v>142.698620689655</v>
      </c>
      <c r="H41" s="81" t="s">
        <v>37</v>
      </c>
      <c r="I41" s="80">
        <v>0</v>
      </c>
      <c r="J41" s="90">
        <f t="shared" si="32"/>
        <v>0</v>
      </c>
      <c r="K41" s="91">
        <v>0</v>
      </c>
      <c r="L41" s="82">
        <f t="shared" si="33"/>
        <v>0</v>
      </c>
      <c r="M41" s="82">
        <f t="shared" si="34"/>
        <v>0</v>
      </c>
      <c r="N41" s="82">
        <v>0</v>
      </c>
      <c r="O41" s="82">
        <f t="shared" si="35"/>
        <v>0</v>
      </c>
      <c r="P41" s="82">
        <f t="shared" si="36"/>
        <v>0</v>
      </c>
      <c r="Q41" s="54">
        <f t="shared" si="37"/>
        <v>0</v>
      </c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</row>
    <row r="42" spans="1:32" s="5" customFormat="1">
      <c r="A42" s="44">
        <f>IF(F42&lt;&gt;"",1+MAX($A$7:A41),"")</f>
        <v>26</v>
      </c>
      <c r="B42" s="171"/>
      <c r="C42" s="77"/>
      <c r="D42" s="99" t="s">
        <v>51</v>
      </c>
      <c r="E42" s="96">
        <f>E21</f>
        <v>16.52</v>
      </c>
      <c r="F42" s="98">
        <v>0.05</v>
      </c>
      <c r="G42" s="88">
        <f t="shared" si="7"/>
        <v>17.346</v>
      </c>
      <c r="H42" s="81" t="s">
        <v>37</v>
      </c>
      <c r="I42" s="80">
        <v>0</v>
      </c>
      <c r="J42" s="90">
        <f t="shared" si="32"/>
        <v>0</v>
      </c>
      <c r="K42" s="91">
        <v>0</v>
      </c>
      <c r="L42" s="82">
        <f t="shared" si="33"/>
        <v>0</v>
      </c>
      <c r="M42" s="82">
        <f t="shared" si="34"/>
        <v>0</v>
      </c>
      <c r="N42" s="82">
        <v>0</v>
      </c>
      <c r="O42" s="82">
        <f t="shared" si="35"/>
        <v>0</v>
      </c>
      <c r="P42" s="82">
        <f t="shared" si="36"/>
        <v>0</v>
      </c>
      <c r="Q42" s="54">
        <f t="shared" si="37"/>
        <v>0</v>
      </c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</row>
    <row r="43" spans="1:32" s="5" customFormat="1">
      <c r="A43" s="44">
        <f>IF(F43&lt;&gt;"",1+MAX($A$7:A42),"")</f>
        <v>27</v>
      </c>
      <c r="B43" s="171"/>
      <c r="C43" s="77"/>
      <c r="D43" s="99" t="s">
        <v>52</v>
      </c>
      <c r="E43" s="96">
        <f>E42</f>
        <v>16.52</v>
      </c>
      <c r="F43" s="98">
        <v>0.05</v>
      </c>
      <c r="G43" s="88">
        <f t="shared" si="7"/>
        <v>17.346</v>
      </c>
      <c r="H43" s="81" t="s">
        <v>37</v>
      </c>
      <c r="I43" s="80">
        <v>0</v>
      </c>
      <c r="J43" s="90">
        <f t="shared" si="32"/>
        <v>0</v>
      </c>
      <c r="K43" s="91">
        <v>0</v>
      </c>
      <c r="L43" s="82">
        <f t="shared" si="33"/>
        <v>0</v>
      </c>
      <c r="M43" s="82">
        <f t="shared" si="34"/>
        <v>0</v>
      </c>
      <c r="N43" s="82">
        <v>0</v>
      </c>
      <c r="O43" s="82">
        <f t="shared" si="35"/>
        <v>0</v>
      </c>
      <c r="P43" s="82">
        <f t="shared" si="36"/>
        <v>0</v>
      </c>
      <c r="Q43" s="54">
        <f t="shared" si="37"/>
        <v>0</v>
      </c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</row>
    <row r="44" spans="1:32" s="5" customFormat="1">
      <c r="A44" s="44">
        <f>IF(F44&lt;&gt;"",1+MAX($A$7:A43),"")</f>
        <v>28</v>
      </c>
      <c r="B44" s="171"/>
      <c r="C44" s="77"/>
      <c r="D44" s="95" t="s">
        <v>53</v>
      </c>
      <c r="E44" s="77">
        <f>E21*4</f>
        <v>66.08</v>
      </c>
      <c r="F44" s="87">
        <v>0.05</v>
      </c>
      <c r="G44" s="88">
        <f t="shared" si="7"/>
        <v>69.384</v>
      </c>
      <c r="H44" s="81" t="s">
        <v>37</v>
      </c>
      <c r="I44" s="80">
        <v>0</v>
      </c>
      <c r="J44" s="90">
        <f t="shared" si="32"/>
        <v>0</v>
      </c>
      <c r="K44" s="91">
        <v>0</v>
      </c>
      <c r="L44" s="82">
        <f t="shared" si="33"/>
        <v>0</v>
      </c>
      <c r="M44" s="82">
        <f t="shared" si="34"/>
        <v>0</v>
      </c>
      <c r="N44" s="82">
        <v>0</v>
      </c>
      <c r="O44" s="82">
        <f t="shared" si="35"/>
        <v>0</v>
      </c>
      <c r="P44" s="82">
        <f t="shared" si="36"/>
        <v>0</v>
      </c>
      <c r="Q44" s="54">
        <f t="shared" si="37"/>
        <v>0</v>
      </c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</row>
    <row r="45" spans="1:32" s="5" customFormat="1">
      <c r="A45" s="55" t="str">
        <f>IF(F45&lt;&gt;"",1+MAX($A$7:A44),"")</f>
        <v/>
      </c>
      <c r="B45" s="171"/>
      <c r="C45" s="77"/>
      <c r="D45" s="95"/>
      <c r="E45" s="77"/>
      <c r="F45" s="87"/>
      <c r="G45" s="88"/>
      <c r="H45" s="81"/>
      <c r="I45" s="80"/>
      <c r="J45" s="90"/>
      <c r="K45" s="91"/>
      <c r="L45" s="82"/>
      <c r="M45" s="82"/>
      <c r="N45" s="82"/>
      <c r="O45" s="82"/>
      <c r="P45" s="82"/>
      <c r="Q45" s="5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</row>
    <row r="46" spans="1:32" s="5" customFormat="1">
      <c r="A46" s="44" t="str">
        <f>IF(F46&lt;&gt;"",1+MAX($A$7:A45),"")</f>
        <v/>
      </c>
      <c r="B46" s="171"/>
      <c r="C46" s="77"/>
      <c r="D46" s="92" t="s">
        <v>54</v>
      </c>
      <c r="E46" s="93">
        <v>103.6</v>
      </c>
      <c r="F46" s="94"/>
      <c r="G46" s="94"/>
      <c r="H46" s="94" t="s">
        <v>37</v>
      </c>
      <c r="I46" s="80"/>
      <c r="J46" s="90"/>
      <c r="K46" s="91"/>
      <c r="L46" s="82"/>
      <c r="M46" s="82"/>
      <c r="N46" s="82"/>
      <c r="O46" s="82"/>
      <c r="P46" s="82"/>
      <c r="Q46" s="5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</row>
    <row r="47" spans="1:32" s="5" customFormat="1">
      <c r="A47" s="55">
        <f>IF(F47&lt;&gt;"",1+MAX($A$7:A46),"")</f>
        <v>29</v>
      </c>
      <c r="B47" s="171"/>
      <c r="C47" s="77"/>
      <c r="D47" s="95" t="s">
        <v>38</v>
      </c>
      <c r="E47" s="96">
        <f>E46*3.34*2</f>
        <v>692.048</v>
      </c>
      <c r="F47" s="87">
        <v>0.1</v>
      </c>
      <c r="G47" s="88">
        <f t="shared" ref="G47:G57" si="39">E47*(1+F47)</f>
        <v>761.25279999999998</v>
      </c>
      <c r="H47" s="81" t="s">
        <v>39</v>
      </c>
      <c r="I47" s="80">
        <v>0</v>
      </c>
      <c r="J47" s="90">
        <f t="shared" ref="J47" si="40">+I47*G47</f>
        <v>0</v>
      </c>
      <c r="K47" s="91">
        <v>0</v>
      </c>
      <c r="L47" s="82">
        <f t="shared" ref="L47" si="41">I47*K47</f>
        <v>0</v>
      </c>
      <c r="M47" s="82">
        <f t="shared" ref="M47" si="42">K47*J47</f>
        <v>0</v>
      </c>
      <c r="N47" s="82">
        <v>0</v>
      </c>
      <c r="O47" s="82">
        <f t="shared" ref="O47" si="43">N47*G47</f>
        <v>0</v>
      </c>
      <c r="P47" s="82">
        <f t="shared" ref="P47" si="44">(I47*K47)+N47</f>
        <v>0</v>
      </c>
      <c r="Q47" s="54">
        <f t="shared" ref="Q47" si="45">P47*G47</f>
        <v>0</v>
      </c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</row>
    <row r="48" spans="1:32" s="5" customFormat="1">
      <c r="A48" s="44">
        <f>IF(F48&lt;&gt;"",1+MAX($A$7:A47),"")</f>
        <v>30</v>
      </c>
      <c r="B48" s="171"/>
      <c r="C48" s="77"/>
      <c r="D48" s="97" t="s">
        <v>40</v>
      </c>
      <c r="E48" s="96">
        <f>ROUNDUP(E47/(1.22*2.44),0)</f>
        <v>233</v>
      </c>
      <c r="F48" s="87">
        <v>0</v>
      </c>
      <c r="G48" s="88">
        <f t="shared" si="39"/>
        <v>233</v>
      </c>
      <c r="H48" s="81" t="s">
        <v>41</v>
      </c>
      <c r="I48" s="80"/>
      <c r="J48" s="90"/>
      <c r="K48" s="91"/>
      <c r="L48" s="82"/>
      <c r="M48" s="82"/>
      <c r="N48" s="82"/>
      <c r="O48" s="82"/>
      <c r="P48" s="82"/>
      <c r="Q48" s="5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</row>
    <row r="49" spans="1:32" s="5" customFormat="1">
      <c r="A49" s="55">
        <f>IF(F49&lt;&gt;"",1+MAX($A$7:A48),"")</f>
        <v>31</v>
      </c>
      <c r="B49" s="171"/>
      <c r="C49" s="77"/>
      <c r="D49" s="97" t="s">
        <v>42</v>
      </c>
      <c r="E49" s="96">
        <f>E48*32*1.333</f>
        <v>9938.848</v>
      </c>
      <c r="F49" s="87">
        <v>0</v>
      </c>
      <c r="G49" s="88">
        <f t="shared" si="39"/>
        <v>9938.848</v>
      </c>
      <c r="H49" s="81" t="s">
        <v>41</v>
      </c>
      <c r="I49" s="80">
        <v>0</v>
      </c>
      <c r="J49" s="90">
        <f t="shared" ref="J49:J57" si="46">+I49*G49</f>
        <v>0</v>
      </c>
      <c r="K49" s="91">
        <v>0</v>
      </c>
      <c r="L49" s="82">
        <f t="shared" ref="L49:L57" si="47">I49*K49</f>
        <v>0</v>
      </c>
      <c r="M49" s="82">
        <f t="shared" ref="M49:M57" si="48">K49*J49</f>
        <v>0</v>
      </c>
      <c r="N49" s="82">
        <v>0</v>
      </c>
      <c r="O49" s="82">
        <f t="shared" ref="O49:O57" si="49">N49*G49</f>
        <v>0</v>
      </c>
      <c r="P49" s="82">
        <f t="shared" ref="P49:P57" si="50">(I49*K49)+N49</f>
        <v>0</v>
      </c>
      <c r="Q49" s="54">
        <f t="shared" ref="Q49:Q57" si="51">P49*G49</f>
        <v>0</v>
      </c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</row>
    <row r="50" spans="1:32" s="5" customFormat="1">
      <c r="A50" s="44">
        <f>IF(F50&lt;&gt;"",1+MAX($A$7:A49),"")</f>
        <v>32</v>
      </c>
      <c r="B50" s="171"/>
      <c r="C50" s="77"/>
      <c r="D50" s="97" t="s">
        <v>43</v>
      </c>
      <c r="E50" s="77">
        <f>E48*16*0.3048</f>
        <v>1136.2944</v>
      </c>
      <c r="F50" s="87">
        <v>0.05</v>
      </c>
      <c r="G50" s="88">
        <f t="shared" si="39"/>
        <v>1193.1091200000001</v>
      </c>
      <c r="H50" s="81" t="s">
        <v>37</v>
      </c>
      <c r="I50" s="80">
        <v>0</v>
      </c>
      <c r="J50" s="90">
        <f t="shared" si="46"/>
        <v>0</v>
      </c>
      <c r="K50" s="91">
        <v>0</v>
      </c>
      <c r="L50" s="82">
        <f t="shared" si="47"/>
        <v>0</v>
      </c>
      <c r="M50" s="82">
        <f t="shared" si="48"/>
        <v>0</v>
      </c>
      <c r="N50" s="82">
        <v>0</v>
      </c>
      <c r="O50" s="82">
        <f t="shared" si="49"/>
        <v>0</v>
      </c>
      <c r="P50" s="82">
        <f t="shared" si="50"/>
        <v>0</v>
      </c>
      <c r="Q50" s="54">
        <f t="shared" si="51"/>
        <v>0</v>
      </c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</row>
    <row r="51" spans="1:32" s="5" customFormat="1">
      <c r="A51" s="55">
        <f>IF(F51&lt;&gt;"",1+MAX($A$7:A50),"")</f>
        <v>33</v>
      </c>
      <c r="B51" s="171"/>
      <c r="C51" s="77"/>
      <c r="D51" s="97" t="s">
        <v>44</v>
      </c>
      <c r="E51" s="96">
        <f>0.084*E48*32*0.4536</f>
        <v>284.09149439999999</v>
      </c>
      <c r="F51" s="98">
        <v>0.05</v>
      </c>
      <c r="G51" s="88">
        <f t="shared" si="39"/>
        <v>298.29606912000003</v>
      </c>
      <c r="H51" s="81" t="s">
        <v>45</v>
      </c>
      <c r="I51" s="80">
        <v>0</v>
      </c>
      <c r="J51" s="90">
        <f t="shared" si="46"/>
        <v>0</v>
      </c>
      <c r="K51" s="91">
        <v>0</v>
      </c>
      <c r="L51" s="82">
        <f t="shared" si="47"/>
        <v>0</v>
      </c>
      <c r="M51" s="82">
        <f t="shared" si="48"/>
        <v>0</v>
      </c>
      <c r="N51" s="82">
        <v>0</v>
      </c>
      <c r="O51" s="82">
        <f t="shared" si="49"/>
        <v>0</v>
      </c>
      <c r="P51" s="82">
        <f t="shared" si="50"/>
        <v>0</v>
      </c>
      <c r="Q51" s="54">
        <f t="shared" si="51"/>
        <v>0</v>
      </c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</row>
    <row r="52" spans="1:32" s="5" customFormat="1">
      <c r="A52" s="44">
        <f>IF(F52&lt;&gt;"",1+MAX($A$7:A51),"")</f>
        <v>34</v>
      </c>
      <c r="B52" s="171"/>
      <c r="C52" s="77"/>
      <c r="D52" s="99" t="s">
        <v>48</v>
      </c>
      <c r="E52" s="96">
        <f>E46*3.34</f>
        <v>346.024</v>
      </c>
      <c r="F52" s="98">
        <v>0.1</v>
      </c>
      <c r="G52" s="88">
        <f t="shared" si="39"/>
        <v>380.62639999999999</v>
      </c>
      <c r="H52" s="81" t="s">
        <v>39</v>
      </c>
      <c r="I52" s="80">
        <v>0</v>
      </c>
      <c r="J52" s="90">
        <f t="shared" si="46"/>
        <v>0</v>
      </c>
      <c r="K52" s="91">
        <v>0</v>
      </c>
      <c r="L52" s="82">
        <f t="shared" si="47"/>
        <v>0</v>
      </c>
      <c r="M52" s="82">
        <f t="shared" si="48"/>
        <v>0</v>
      </c>
      <c r="N52" s="82">
        <v>0</v>
      </c>
      <c r="O52" s="82">
        <f t="shared" si="49"/>
        <v>0</v>
      </c>
      <c r="P52" s="82">
        <f t="shared" si="50"/>
        <v>0</v>
      </c>
      <c r="Q52" s="54">
        <f t="shared" si="51"/>
        <v>0</v>
      </c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</row>
    <row r="53" spans="1:32" s="5" customFormat="1">
      <c r="A53" s="44">
        <f>IF(F53&lt;&gt;"",1+MAX($A$7:A52),"")</f>
        <v>35</v>
      </c>
      <c r="B53" s="171"/>
      <c r="C53" s="77"/>
      <c r="D53" s="99" t="s">
        <v>49</v>
      </c>
      <c r="E53" s="96">
        <f>E46*3.34/0.6</f>
        <v>576.70666666666705</v>
      </c>
      <c r="F53" s="98">
        <v>0.05</v>
      </c>
      <c r="G53" s="88">
        <f t="shared" si="39"/>
        <v>605.54200000000003</v>
      </c>
      <c r="H53" s="81" t="s">
        <v>37</v>
      </c>
      <c r="I53" s="80">
        <v>0</v>
      </c>
      <c r="J53" s="90">
        <f t="shared" si="46"/>
        <v>0</v>
      </c>
      <c r="K53" s="91">
        <v>0</v>
      </c>
      <c r="L53" s="82">
        <f t="shared" si="47"/>
        <v>0</v>
      </c>
      <c r="M53" s="82">
        <f t="shared" si="48"/>
        <v>0</v>
      </c>
      <c r="N53" s="82">
        <v>0</v>
      </c>
      <c r="O53" s="82">
        <f t="shared" si="49"/>
        <v>0</v>
      </c>
      <c r="P53" s="82">
        <f t="shared" si="50"/>
        <v>0</v>
      </c>
      <c r="Q53" s="54">
        <f t="shared" si="51"/>
        <v>0</v>
      </c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</row>
    <row r="54" spans="1:32" s="5" customFormat="1">
      <c r="A54" s="44">
        <f>IF(F54&lt;&gt;"",1+MAX($A$7:A53),"")</f>
        <v>36</v>
      </c>
      <c r="B54" s="171"/>
      <c r="C54" s="77"/>
      <c r="D54" s="99" t="s">
        <v>50</v>
      </c>
      <c r="E54" s="96">
        <f>E46*3.34/0.406</f>
        <v>852.27586206896501</v>
      </c>
      <c r="F54" s="98">
        <v>0.05</v>
      </c>
      <c r="G54" s="88">
        <f t="shared" si="39"/>
        <v>894.889655172414</v>
      </c>
      <c r="H54" s="81" t="s">
        <v>37</v>
      </c>
      <c r="I54" s="80">
        <v>0</v>
      </c>
      <c r="J54" s="90">
        <f t="shared" si="46"/>
        <v>0</v>
      </c>
      <c r="K54" s="91">
        <v>0</v>
      </c>
      <c r="L54" s="82">
        <f t="shared" si="47"/>
        <v>0</v>
      </c>
      <c r="M54" s="82">
        <f t="shared" si="48"/>
        <v>0</v>
      </c>
      <c r="N54" s="82">
        <v>0</v>
      </c>
      <c r="O54" s="82">
        <f t="shared" si="49"/>
        <v>0</v>
      </c>
      <c r="P54" s="82">
        <f t="shared" si="50"/>
        <v>0</v>
      </c>
      <c r="Q54" s="54">
        <f t="shared" si="51"/>
        <v>0</v>
      </c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</row>
    <row r="55" spans="1:32" s="5" customFormat="1">
      <c r="A55" s="44">
        <f>IF(F55&lt;&gt;"",1+MAX($A$7:A54),"")</f>
        <v>37</v>
      </c>
      <c r="B55" s="171"/>
      <c r="C55" s="77"/>
      <c r="D55" s="99" t="s">
        <v>51</v>
      </c>
      <c r="E55" s="96">
        <f>E46</f>
        <v>103.6</v>
      </c>
      <c r="F55" s="98">
        <v>0.05</v>
      </c>
      <c r="G55" s="88">
        <f t="shared" si="39"/>
        <v>108.78</v>
      </c>
      <c r="H55" s="81" t="s">
        <v>37</v>
      </c>
      <c r="I55" s="80">
        <v>0</v>
      </c>
      <c r="J55" s="90">
        <f t="shared" si="46"/>
        <v>0</v>
      </c>
      <c r="K55" s="91">
        <v>0</v>
      </c>
      <c r="L55" s="82">
        <f t="shared" si="47"/>
        <v>0</v>
      </c>
      <c r="M55" s="82">
        <f t="shared" si="48"/>
        <v>0</v>
      </c>
      <c r="N55" s="82">
        <v>0</v>
      </c>
      <c r="O55" s="82">
        <f t="shared" si="49"/>
        <v>0</v>
      </c>
      <c r="P55" s="82">
        <f t="shared" si="50"/>
        <v>0</v>
      </c>
      <c r="Q55" s="54">
        <f t="shared" si="51"/>
        <v>0</v>
      </c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</row>
    <row r="56" spans="1:32" s="5" customFormat="1">
      <c r="A56" s="44">
        <f>IF(F56&lt;&gt;"",1+MAX($A$7:A55),"")</f>
        <v>38</v>
      </c>
      <c r="B56" s="171"/>
      <c r="C56" s="77"/>
      <c r="D56" s="99" t="s">
        <v>52</v>
      </c>
      <c r="E56" s="96">
        <f>E55</f>
        <v>103.6</v>
      </c>
      <c r="F56" s="98">
        <v>0.05</v>
      </c>
      <c r="G56" s="88">
        <f t="shared" si="39"/>
        <v>108.78</v>
      </c>
      <c r="H56" s="81" t="s">
        <v>37</v>
      </c>
      <c r="I56" s="80">
        <v>0</v>
      </c>
      <c r="J56" s="90">
        <f t="shared" si="46"/>
        <v>0</v>
      </c>
      <c r="K56" s="91">
        <v>0</v>
      </c>
      <c r="L56" s="82">
        <f t="shared" si="47"/>
        <v>0</v>
      </c>
      <c r="M56" s="82">
        <f t="shared" si="48"/>
        <v>0</v>
      </c>
      <c r="N56" s="82">
        <v>0</v>
      </c>
      <c r="O56" s="82">
        <f t="shared" si="49"/>
        <v>0</v>
      </c>
      <c r="P56" s="82">
        <f t="shared" si="50"/>
        <v>0</v>
      </c>
      <c r="Q56" s="54">
        <f t="shared" si="51"/>
        <v>0</v>
      </c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</row>
    <row r="57" spans="1:32" s="5" customFormat="1">
      <c r="A57" s="44">
        <f>IF(F57&lt;&gt;"",1+MAX($A$7:A56),"")</f>
        <v>39</v>
      </c>
      <c r="B57" s="171"/>
      <c r="C57" s="77"/>
      <c r="D57" s="95" t="s">
        <v>53</v>
      </c>
      <c r="E57" s="77">
        <f>E46*4</f>
        <v>414.4</v>
      </c>
      <c r="F57" s="87">
        <v>0.05</v>
      </c>
      <c r="G57" s="88">
        <f t="shared" si="39"/>
        <v>435.12</v>
      </c>
      <c r="H57" s="81" t="s">
        <v>37</v>
      </c>
      <c r="I57" s="80">
        <v>0</v>
      </c>
      <c r="J57" s="90">
        <f t="shared" si="46"/>
        <v>0</v>
      </c>
      <c r="K57" s="91">
        <v>0</v>
      </c>
      <c r="L57" s="82">
        <f t="shared" si="47"/>
        <v>0</v>
      </c>
      <c r="M57" s="82">
        <f t="shared" si="48"/>
        <v>0</v>
      </c>
      <c r="N57" s="82">
        <v>0</v>
      </c>
      <c r="O57" s="82">
        <f t="shared" si="49"/>
        <v>0</v>
      </c>
      <c r="P57" s="82">
        <f t="shared" si="50"/>
        <v>0</v>
      </c>
      <c r="Q57" s="54">
        <f t="shared" si="51"/>
        <v>0</v>
      </c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</row>
    <row r="58" spans="1:32" s="5" customFormat="1">
      <c r="A58" s="55" t="str">
        <f>IF(F58&lt;&gt;"",1+MAX($A$7:A57),"")</f>
        <v/>
      </c>
      <c r="B58" s="171"/>
      <c r="C58" s="77"/>
      <c r="D58" s="95"/>
      <c r="E58" s="77"/>
      <c r="F58" s="87"/>
      <c r="G58" s="88"/>
      <c r="H58" s="81"/>
      <c r="I58" s="80"/>
      <c r="J58" s="90"/>
      <c r="K58" s="91"/>
      <c r="L58" s="82"/>
      <c r="M58" s="82"/>
      <c r="N58" s="82"/>
      <c r="O58" s="82"/>
      <c r="P58" s="82"/>
      <c r="Q58" s="5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</row>
    <row r="59" spans="1:32" s="5" customFormat="1">
      <c r="A59" s="44" t="str">
        <f>IF(F59&lt;&gt;"",1+MAX($A$7:A58),"")</f>
        <v/>
      </c>
      <c r="B59" s="171"/>
      <c r="C59" s="77"/>
      <c r="D59" s="92" t="s">
        <v>55</v>
      </c>
      <c r="E59" s="93">
        <v>16.43</v>
      </c>
      <c r="F59" s="94"/>
      <c r="G59" s="94"/>
      <c r="H59" s="94" t="s">
        <v>37</v>
      </c>
      <c r="I59" s="80"/>
      <c r="J59" s="90"/>
      <c r="K59" s="91"/>
      <c r="L59" s="82"/>
      <c r="M59" s="82"/>
      <c r="N59" s="82"/>
      <c r="O59" s="82"/>
      <c r="P59" s="82"/>
      <c r="Q59" s="5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</row>
    <row r="60" spans="1:32" s="5" customFormat="1">
      <c r="A60" s="55">
        <f>IF(F60&lt;&gt;"",1+MAX($A$7:A59),"")</f>
        <v>40</v>
      </c>
      <c r="B60" s="171"/>
      <c r="C60" s="77"/>
      <c r="D60" s="95" t="s">
        <v>38</v>
      </c>
      <c r="E60" s="96">
        <f>E59*3.34*2*2</f>
        <v>219.50479999999999</v>
      </c>
      <c r="F60" s="87">
        <v>0.1</v>
      </c>
      <c r="G60" s="88">
        <f t="shared" ref="G60:G70" si="52">E60*(1+F60)</f>
        <v>241.45527999999999</v>
      </c>
      <c r="H60" s="81" t="s">
        <v>39</v>
      </c>
      <c r="I60" s="80">
        <v>0</v>
      </c>
      <c r="J60" s="90">
        <f t="shared" ref="J60" si="53">+I60*G60</f>
        <v>0</v>
      </c>
      <c r="K60" s="91">
        <v>0</v>
      </c>
      <c r="L60" s="82">
        <f t="shared" ref="L60" si="54">I60*K60</f>
        <v>0</v>
      </c>
      <c r="M60" s="82">
        <f t="shared" ref="M60" si="55">K60*J60</f>
        <v>0</v>
      </c>
      <c r="N60" s="82">
        <v>0</v>
      </c>
      <c r="O60" s="82">
        <f t="shared" ref="O60" si="56">N60*G60</f>
        <v>0</v>
      </c>
      <c r="P60" s="82">
        <f t="shared" ref="P60" si="57">(I60*K60)+N60</f>
        <v>0</v>
      </c>
      <c r="Q60" s="54">
        <f t="shared" ref="Q60" si="58">P60*G60</f>
        <v>0</v>
      </c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</row>
    <row r="61" spans="1:32" s="5" customFormat="1">
      <c r="A61" s="44">
        <f>IF(F61&lt;&gt;"",1+MAX($A$7:A60),"")</f>
        <v>41</v>
      </c>
      <c r="B61" s="171"/>
      <c r="C61" s="77"/>
      <c r="D61" s="97" t="s">
        <v>40</v>
      </c>
      <c r="E61" s="96">
        <f>ROUNDUP(E60/(1.22*2.44),0)</f>
        <v>74</v>
      </c>
      <c r="F61" s="87">
        <v>0</v>
      </c>
      <c r="G61" s="88">
        <f t="shared" si="52"/>
        <v>74</v>
      </c>
      <c r="H61" s="81" t="s">
        <v>41</v>
      </c>
      <c r="I61" s="80"/>
      <c r="J61" s="90"/>
      <c r="K61" s="91"/>
      <c r="L61" s="82"/>
      <c r="M61" s="82"/>
      <c r="N61" s="82"/>
      <c r="O61" s="82"/>
      <c r="P61" s="82"/>
      <c r="Q61" s="5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</row>
    <row r="62" spans="1:32" s="5" customFormat="1">
      <c r="A62" s="55">
        <f>IF(F62&lt;&gt;"",1+MAX($A$7:A61),"")</f>
        <v>42</v>
      </c>
      <c r="B62" s="171"/>
      <c r="C62" s="77"/>
      <c r="D62" s="97" t="s">
        <v>42</v>
      </c>
      <c r="E62" s="96">
        <f>E61*32*1.333</f>
        <v>3156.5439999999999</v>
      </c>
      <c r="F62" s="87">
        <v>0</v>
      </c>
      <c r="G62" s="88">
        <f t="shared" si="52"/>
        <v>3156.5439999999999</v>
      </c>
      <c r="H62" s="81" t="s">
        <v>41</v>
      </c>
      <c r="I62" s="80">
        <v>0</v>
      </c>
      <c r="J62" s="90">
        <f t="shared" ref="J62:J70" si="59">+I62*G62</f>
        <v>0</v>
      </c>
      <c r="K62" s="91">
        <v>0</v>
      </c>
      <c r="L62" s="82">
        <f t="shared" ref="L62:L70" si="60">I62*K62</f>
        <v>0</v>
      </c>
      <c r="M62" s="82">
        <f t="shared" ref="M62:M70" si="61">K62*J62</f>
        <v>0</v>
      </c>
      <c r="N62" s="82">
        <v>0</v>
      </c>
      <c r="O62" s="82">
        <f t="shared" ref="O62:O70" si="62">N62*G62</f>
        <v>0</v>
      </c>
      <c r="P62" s="82">
        <f t="shared" ref="P62:P70" si="63">(I62*K62)+N62</f>
        <v>0</v>
      </c>
      <c r="Q62" s="54">
        <f t="shared" ref="Q62:Q70" si="64">P62*G62</f>
        <v>0</v>
      </c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</row>
    <row r="63" spans="1:32" s="5" customFormat="1">
      <c r="A63" s="44">
        <f>IF(F63&lt;&gt;"",1+MAX($A$7:A62),"")</f>
        <v>43</v>
      </c>
      <c r="B63" s="171"/>
      <c r="C63" s="77"/>
      <c r="D63" s="97" t="s">
        <v>43</v>
      </c>
      <c r="E63" s="77">
        <f>E61*16*0.3048</f>
        <v>360.88319999999999</v>
      </c>
      <c r="F63" s="87">
        <v>0.05</v>
      </c>
      <c r="G63" s="88">
        <f t="shared" si="52"/>
        <v>378.92736000000002</v>
      </c>
      <c r="H63" s="81" t="s">
        <v>37</v>
      </c>
      <c r="I63" s="80">
        <v>0</v>
      </c>
      <c r="J63" s="90">
        <f t="shared" si="59"/>
        <v>0</v>
      </c>
      <c r="K63" s="91">
        <v>0</v>
      </c>
      <c r="L63" s="82">
        <f t="shared" si="60"/>
        <v>0</v>
      </c>
      <c r="M63" s="82">
        <f t="shared" si="61"/>
        <v>0</v>
      </c>
      <c r="N63" s="82">
        <v>0</v>
      </c>
      <c r="O63" s="82">
        <f t="shared" si="62"/>
        <v>0</v>
      </c>
      <c r="P63" s="82">
        <f t="shared" si="63"/>
        <v>0</v>
      </c>
      <c r="Q63" s="54">
        <f t="shared" si="64"/>
        <v>0</v>
      </c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</row>
    <row r="64" spans="1:32" s="5" customFormat="1">
      <c r="A64" s="55">
        <f>IF(F64&lt;&gt;"",1+MAX($A$7:A63),"")</f>
        <v>44</v>
      </c>
      <c r="B64" s="171"/>
      <c r="C64" s="77"/>
      <c r="D64" s="97" t="s">
        <v>44</v>
      </c>
      <c r="E64" s="96">
        <f>0.084*E61*32*0.4536</f>
        <v>90.226483200000004</v>
      </c>
      <c r="F64" s="98">
        <v>0.05</v>
      </c>
      <c r="G64" s="88">
        <f t="shared" si="52"/>
        <v>94.737807360000005</v>
      </c>
      <c r="H64" s="81" t="s">
        <v>45</v>
      </c>
      <c r="I64" s="80">
        <v>0</v>
      </c>
      <c r="J64" s="90">
        <f t="shared" si="59"/>
        <v>0</v>
      </c>
      <c r="K64" s="91">
        <v>0</v>
      </c>
      <c r="L64" s="82">
        <f t="shared" si="60"/>
        <v>0</v>
      </c>
      <c r="M64" s="82">
        <f t="shared" si="61"/>
        <v>0</v>
      </c>
      <c r="N64" s="82">
        <v>0</v>
      </c>
      <c r="O64" s="82">
        <f t="shared" si="62"/>
        <v>0</v>
      </c>
      <c r="P64" s="82">
        <f t="shared" si="63"/>
        <v>0</v>
      </c>
      <c r="Q64" s="54">
        <f t="shared" si="64"/>
        <v>0</v>
      </c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</row>
    <row r="65" spans="1:32" s="5" customFormat="1">
      <c r="A65" s="44">
        <f>IF(F65&lt;&gt;"",1+MAX($A$7:A64),"")</f>
        <v>45</v>
      </c>
      <c r="B65" s="171"/>
      <c r="C65" s="77"/>
      <c r="D65" s="99" t="s">
        <v>48</v>
      </c>
      <c r="E65" s="96">
        <f>E59*3.34</f>
        <v>54.876199999999997</v>
      </c>
      <c r="F65" s="98">
        <v>0.1</v>
      </c>
      <c r="G65" s="88">
        <f t="shared" si="52"/>
        <v>60.363819999999997</v>
      </c>
      <c r="H65" s="81" t="s">
        <v>39</v>
      </c>
      <c r="I65" s="80">
        <v>0</v>
      </c>
      <c r="J65" s="90">
        <f t="shared" si="59"/>
        <v>0</v>
      </c>
      <c r="K65" s="91">
        <v>0</v>
      </c>
      <c r="L65" s="82">
        <f t="shared" si="60"/>
        <v>0</v>
      </c>
      <c r="M65" s="82">
        <f t="shared" si="61"/>
        <v>0</v>
      </c>
      <c r="N65" s="82">
        <v>0</v>
      </c>
      <c r="O65" s="82">
        <f t="shared" si="62"/>
        <v>0</v>
      </c>
      <c r="P65" s="82">
        <f t="shared" si="63"/>
        <v>0</v>
      </c>
      <c r="Q65" s="54">
        <f t="shared" si="64"/>
        <v>0</v>
      </c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</row>
    <row r="66" spans="1:32" s="5" customFormat="1">
      <c r="A66" s="44">
        <f>IF(F66&lt;&gt;"",1+MAX($A$7:A65),"")</f>
        <v>46</v>
      </c>
      <c r="B66" s="171"/>
      <c r="C66" s="77"/>
      <c r="D66" s="99" t="s">
        <v>49</v>
      </c>
      <c r="E66" s="96">
        <f>E59*3.34/0.6</f>
        <v>91.460333333333296</v>
      </c>
      <c r="F66" s="98">
        <v>0.05</v>
      </c>
      <c r="G66" s="88">
        <f t="shared" si="52"/>
        <v>96.033349999999999</v>
      </c>
      <c r="H66" s="81" t="s">
        <v>37</v>
      </c>
      <c r="I66" s="80">
        <v>0</v>
      </c>
      <c r="J66" s="90">
        <f t="shared" si="59"/>
        <v>0</v>
      </c>
      <c r="K66" s="91">
        <v>0</v>
      </c>
      <c r="L66" s="82">
        <f t="shared" si="60"/>
        <v>0</v>
      </c>
      <c r="M66" s="82">
        <f t="shared" si="61"/>
        <v>0</v>
      </c>
      <c r="N66" s="82">
        <v>0</v>
      </c>
      <c r="O66" s="82">
        <f t="shared" si="62"/>
        <v>0</v>
      </c>
      <c r="P66" s="82">
        <f t="shared" si="63"/>
        <v>0</v>
      </c>
      <c r="Q66" s="54">
        <f t="shared" si="64"/>
        <v>0</v>
      </c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</row>
    <row r="67" spans="1:32" s="5" customFormat="1">
      <c r="A67" s="44">
        <f>IF(F67&lt;&gt;"",1+MAX($A$7:A66),"")</f>
        <v>47</v>
      </c>
      <c r="B67" s="171"/>
      <c r="C67" s="77"/>
      <c r="D67" s="99" t="s">
        <v>50</v>
      </c>
      <c r="E67" s="96">
        <f>E59*3.34/0.406</f>
        <v>135.16305418719199</v>
      </c>
      <c r="F67" s="98">
        <v>0.05</v>
      </c>
      <c r="G67" s="88">
        <f t="shared" si="52"/>
        <v>141.92120689655201</v>
      </c>
      <c r="H67" s="81" t="s">
        <v>37</v>
      </c>
      <c r="I67" s="80">
        <v>0</v>
      </c>
      <c r="J67" s="90">
        <f t="shared" si="59"/>
        <v>0</v>
      </c>
      <c r="K67" s="91">
        <v>0</v>
      </c>
      <c r="L67" s="82">
        <f t="shared" si="60"/>
        <v>0</v>
      </c>
      <c r="M67" s="82">
        <f t="shared" si="61"/>
        <v>0</v>
      </c>
      <c r="N67" s="82">
        <v>0</v>
      </c>
      <c r="O67" s="82">
        <f t="shared" si="62"/>
        <v>0</v>
      </c>
      <c r="P67" s="82">
        <f t="shared" si="63"/>
        <v>0</v>
      </c>
      <c r="Q67" s="54">
        <f t="shared" si="64"/>
        <v>0</v>
      </c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</row>
    <row r="68" spans="1:32" s="5" customFormat="1">
      <c r="A68" s="44">
        <f>IF(F68&lt;&gt;"",1+MAX($A$7:A67),"")</f>
        <v>48</v>
      </c>
      <c r="B68" s="171"/>
      <c r="C68" s="77"/>
      <c r="D68" s="99" t="s">
        <v>51</v>
      </c>
      <c r="E68" s="96">
        <f>E59</f>
        <v>16.43</v>
      </c>
      <c r="F68" s="98">
        <v>0.05</v>
      </c>
      <c r="G68" s="88">
        <f t="shared" si="52"/>
        <v>17.2515</v>
      </c>
      <c r="H68" s="81" t="s">
        <v>37</v>
      </c>
      <c r="I68" s="80">
        <v>0</v>
      </c>
      <c r="J68" s="90">
        <f t="shared" si="59"/>
        <v>0</v>
      </c>
      <c r="K68" s="91">
        <v>0</v>
      </c>
      <c r="L68" s="82">
        <f t="shared" si="60"/>
        <v>0</v>
      </c>
      <c r="M68" s="82">
        <f t="shared" si="61"/>
        <v>0</v>
      </c>
      <c r="N68" s="82">
        <v>0</v>
      </c>
      <c r="O68" s="82">
        <f t="shared" si="62"/>
        <v>0</v>
      </c>
      <c r="P68" s="82">
        <f t="shared" si="63"/>
        <v>0</v>
      </c>
      <c r="Q68" s="54">
        <f t="shared" si="64"/>
        <v>0</v>
      </c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</row>
    <row r="69" spans="1:32" s="5" customFormat="1">
      <c r="A69" s="44">
        <f>IF(F69&lt;&gt;"",1+MAX($A$7:A68),"")</f>
        <v>49</v>
      </c>
      <c r="B69" s="171"/>
      <c r="C69" s="77"/>
      <c r="D69" s="99" t="s">
        <v>52</v>
      </c>
      <c r="E69" s="96">
        <f>E68</f>
        <v>16.43</v>
      </c>
      <c r="F69" s="98">
        <v>0.05</v>
      </c>
      <c r="G69" s="88">
        <f t="shared" si="52"/>
        <v>17.2515</v>
      </c>
      <c r="H69" s="81" t="s">
        <v>37</v>
      </c>
      <c r="I69" s="80">
        <v>0</v>
      </c>
      <c r="J69" s="90">
        <f t="shared" si="59"/>
        <v>0</v>
      </c>
      <c r="K69" s="91">
        <v>0</v>
      </c>
      <c r="L69" s="82">
        <f t="shared" si="60"/>
        <v>0</v>
      </c>
      <c r="M69" s="82">
        <f t="shared" si="61"/>
        <v>0</v>
      </c>
      <c r="N69" s="82">
        <v>0</v>
      </c>
      <c r="O69" s="82">
        <f t="shared" si="62"/>
        <v>0</v>
      </c>
      <c r="P69" s="82">
        <f t="shared" si="63"/>
        <v>0</v>
      </c>
      <c r="Q69" s="54">
        <f t="shared" si="64"/>
        <v>0</v>
      </c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</row>
    <row r="70" spans="1:32" s="5" customFormat="1">
      <c r="A70" s="44">
        <f>IF(F70&lt;&gt;"",1+MAX($A$7:A69),"")</f>
        <v>50</v>
      </c>
      <c r="B70" s="171"/>
      <c r="C70" s="77"/>
      <c r="D70" s="95" t="s">
        <v>53</v>
      </c>
      <c r="E70" s="77">
        <f>E59*4</f>
        <v>65.72</v>
      </c>
      <c r="F70" s="87">
        <v>0.05</v>
      </c>
      <c r="G70" s="88">
        <f t="shared" si="52"/>
        <v>69.006</v>
      </c>
      <c r="H70" s="81" t="s">
        <v>37</v>
      </c>
      <c r="I70" s="80">
        <v>0</v>
      </c>
      <c r="J70" s="90">
        <f t="shared" si="59"/>
        <v>0</v>
      </c>
      <c r="K70" s="91">
        <v>0</v>
      </c>
      <c r="L70" s="82">
        <f t="shared" si="60"/>
        <v>0</v>
      </c>
      <c r="M70" s="82">
        <f t="shared" si="61"/>
        <v>0</v>
      </c>
      <c r="N70" s="82">
        <v>0</v>
      </c>
      <c r="O70" s="82">
        <f t="shared" si="62"/>
        <v>0</v>
      </c>
      <c r="P70" s="82">
        <f t="shared" si="63"/>
        <v>0</v>
      </c>
      <c r="Q70" s="54">
        <f t="shared" si="64"/>
        <v>0</v>
      </c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</row>
    <row r="71" spans="1:32" s="5" customFormat="1">
      <c r="A71" s="55" t="str">
        <f>IF(F71&lt;&gt;"",1+MAX($A$7:A70),"")</f>
        <v/>
      </c>
      <c r="B71" s="171"/>
      <c r="C71" s="77"/>
      <c r="D71" s="95"/>
      <c r="E71" s="77"/>
      <c r="F71" s="87"/>
      <c r="G71" s="88"/>
      <c r="H71" s="81"/>
      <c r="I71" s="80"/>
      <c r="J71" s="90"/>
      <c r="K71" s="91"/>
      <c r="L71" s="82"/>
      <c r="M71" s="82"/>
      <c r="N71" s="82"/>
      <c r="O71" s="82"/>
      <c r="P71" s="82"/>
      <c r="Q71" s="5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</row>
    <row r="72" spans="1:32" s="5" customFormat="1">
      <c r="A72" s="44" t="str">
        <f>IF(F72&lt;&gt;"",1+MAX($A$7:A71),"")</f>
        <v/>
      </c>
      <c r="B72" s="171"/>
      <c r="C72" s="77"/>
      <c r="D72" s="92" t="s">
        <v>56</v>
      </c>
      <c r="E72" s="93">
        <v>5.7</v>
      </c>
      <c r="F72" s="94"/>
      <c r="G72" s="94"/>
      <c r="H72" s="94" t="s">
        <v>37</v>
      </c>
      <c r="I72" s="80"/>
      <c r="J72" s="90"/>
      <c r="K72" s="91"/>
      <c r="L72" s="82"/>
      <c r="M72" s="82"/>
      <c r="N72" s="82"/>
      <c r="O72" s="82"/>
      <c r="P72" s="82"/>
      <c r="Q72" s="5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</row>
    <row r="73" spans="1:32" s="5" customFormat="1">
      <c r="A73" s="55">
        <f>IF(F73&lt;&gt;"",1+MAX($A$7:A72),"")</f>
        <v>51</v>
      </c>
      <c r="B73" s="171"/>
      <c r="C73" s="77"/>
      <c r="D73" s="95" t="s">
        <v>38</v>
      </c>
      <c r="E73" s="96">
        <f>E72*3.34*2*2</f>
        <v>76.152000000000001</v>
      </c>
      <c r="F73" s="87">
        <v>0.1</v>
      </c>
      <c r="G73" s="88">
        <f t="shared" ref="G73:G82" si="65">E73*(1+F73)</f>
        <v>83.767200000000003</v>
      </c>
      <c r="H73" s="81" t="s">
        <v>39</v>
      </c>
      <c r="I73" s="80">
        <v>0</v>
      </c>
      <c r="J73" s="90">
        <f t="shared" ref="J73" si="66">+I73*G73</f>
        <v>0</v>
      </c>
      <c r="K73" s="91">
        <v>0</v>
      </c>
      <c r="L73" s="82">
        <f t="shared" ref="L73" si="67">I73*K73</f>
        <v>0</v>
      </c>
      <c r="M73" s="82">
        <f t="shared" ref="M73" si="68">K73*J73</f>
        <v>0</v>
      </c>
      <c r="N73" s="82">
        <v>0</v>
      </c>
      <c r="O73" s="82">
        <f t="shared" ref="O73" si="69">N73*G73</f>
        <v>0</v>
      </c>
      <c r="P73" s="82">
        <f t="shared" ref="P73" si="70">(I73*K73)+N73</f>
        <v>0</v>
      </c>
      <c r="Q73" s="54">
        <f t="shared" ref="Q73" si="71">P73*G73</f>
        <v>0</v>
      </c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</row>
    <row r="74" spans="1:32" s="5" customFormat="1">
      <c r="A74" s="44">
        <f>IF(F74&lt;&gt;"",1+MAX($A$7:A73),"")</f>
        <v>52</v>
      </c>
      <c r="B74" s="171"/>
      <c r="C74" s="77"/>
      <c r="D74" s="97" t="s">
        <v>40</v>
      </c>
      <c r="E74" s="96">
        <f>ROUNDUP(E73/(1.22*2.44),0)</f>
        <v>26</v>
      </c>
      <c r="F74" s="87">
        <v>0</v>
      </c>
      <c r="G74" s="88">
        <f t="shared" si="65"/>
        <v>26</v>
      </c>
      <c r="H74" s="81" t="s">
        <v>41</v>
      </c>
      <c r="I74" s="80"/>
      <c r="J74" s="90"/>
      <c r="K74" s="91"/>
      <c r="L74" s="82"/>
      <c r="M74" s="82"/>
      <c r="N74" s="82"/>
      <c r="O74" s="82"/>
      <c r="P74" s="82"/>
      <c r="Q74" s="5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</row>
    <row r="75" spans="1:32" s="5" customFormat="1">
      <c r="A75" s="55">
        <f>IF(F75&lt;&gt;"",1+MAX($A$7:A74),"")</f>
        <v>53</v>
      </c>
      <c r="B75" s="171"/>
      <c r="C75" s="77"/>
      <c r="D75" s="97" t="s">
        <v>42</v>
      </c>
      <c r="E75" s="96">
        <f>E74*32*1.333</f>
        <v>1109.056</v>
      </c>
      <c r="F75" s="87">
        <v>0</v>
      </c>
      <c r="G75" s="88">
        <f t="shared" si="65"/>
        <v>1109.056</v>
      </c>
      <c r="H75" s="81" t="s">
        <v>41</v>
      </c>
      <c r="I75" s="80">
        <v>0</v>
      </c>
      <c r="J75" s="90">
        <f t="shared" ref="J75:J82" si="72">+I75*G75</f>
        <v>0</v>
      </c>
      <c r="K75" s="91">
        <v>0</v>
      </c>
      <c r="L75" s="82">
        <f t="shared" ref="L75:L82" si="73">I75*K75</f>
        <v>0</v>
      </c>
      <c r="M75" s="82">
        <f t="shared" ref="M75:M82" si="74">K75*J75</f>
        <v>0</v>
      </c>
      <c r="N75" s="82">
        <v>0</v>
      </c>
      <c r="O75" s="82">
        <f t="shared" ref="O75:O82" si="75">N75*G75</f>
        <v>0</v>
      </c>
      <c r="P75" s="82">
        <f t="shared" ref="P75:P82" si="76">(I75*K75)+N75</f>
        <v>0</v>
      </c>
      <c r="Q75" s="54">
        <f t="shared" ref="Q75:Q82" si="77">P75*G75</f>
        <v>0</v>
      </c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</row>
    <row r="76" spans="1:32" s="5" customFormat="1">
      <c r="A76" s="44">
        <f>IF(F76&lt;&gt;"",1+MAX($A$7:A75),"")</f>
        <v>54</v>
      </c>
      <c r="B76" s="171"/>
      <c r="C76" s="77"/>
      <c r="D76" s="97" t="s">
        <v>43</v>
      </c>
      <c r="E76" s="77">
        <f>E74*16*0.3048</f>
        <v>126.7968</v>
      </c>
      <c r="F76" s="87">
        <v>0.05</v>
      </c>
      <c r="G76" s="88">
        <f t="shared" si="65"/>
        <v>133.13664</v>
      </c>
      <c r="H76" s="81" t="s">
        <v>37</v>
      </c>
      <c r="I76" s="80">
        <v>0</v>
      </c>
      <c r="J76" s="90">
        <f t="shared" si="72"/>
        <v>0</v>
      </c>
      <c r="K76" s="91">
        <v>0</v>
      </c>
      <c r="L76" s="82">
        <f t="shared" si="73"/>
        <v>0</v>
      </c>
      <c r="M76" s="82">
        <f t="shared" si="74"/>
        <v>0</v>
      </c>
      <c r="N76" s="82">
        <v>0</v>
      </c>
      <c r="O76" s="82">
        <f t="shared" si="75"/>
        <v>0</v>
      </c>
      <c r="P76" s="82">
        <f t="shared" si="76"/>
        <v>0</v>
      </c>
      <c r="Q76" s="54">
        <f t="shared" si="77"/>
        <v>0</v>
      </c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</row>
    <row r="77" spans="1:32" s="5" customFormat="1">
      <c r="A77" s="55">
        <f>IF(F77&lt;&gt;"",1+MAX($A$7:A76),"")</f>
        <v>55</v>
      </c>
      <c r="B77" s="171"/>
      <c r="C77" s="77"/>
      <c r="D77" s="97" t="s">
        <v>44</v>
      </c>
      <c r="E77" s="96">
        <f>0.084*E74*32*0.4536</f>
        <v>31.701196800000002</v>
      </c>
      <c r="F77" s="98">
        <v>0.05</v>
      </c>
      <c r="G77" s="88">
        <f t="shared" si="65"/>
        <v>33.286256639999998</v>
      </c>
      <c r="H77" s="81" t="s">
        <v>45</v>
      </c>
      <c r="I77" s="80">
        <v>0</v>
      </c>
      <c r="J77" s="90">
        <f t="shared" si="72"/>
        <v>0</v>
      </c>
      <c r="K77" s="91">
        <v>0</v>
      </c>
      <c r="L77" s="82">
        <f t="shared" si="73"/>
        <v>0</v>
      </c>
      <c r="M77" s="82">
        <f t="shared" si="74"/>
        <v>0</v>
      </c>
      <c r="N77" s="82">
        <v>0</v>
      </c>
      <c r="O77" s="82">
        <f t="shared" si="75"/>
        <v>0</v>
      </c>
      <c r="P77" s="82">
        <f t="shared" si="76"/>
        <v>0</v>
      </c>
      <c r="Q77" s="54">
        <f t="shared" si="77"/>
        <v>0</v>
      </c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</row>
    <row r="78" spans="1:32" s="5" customFormat="1">
      <c r="A78" s="44">
        <f>IF(F78&lt;&gt;"",1+MAX($A$7:A77),"")</f>
        <v>56</v>
      </c>
      <c r="B78" s="171"/>
      <c r="C78" s="77"/>
      <c r="D78" s="99" t="s">
        <v>49</v>
      </c>
      <c r="E78" s="96">
        <f>E72*3.34/0.6</f>
        <v>31.73</v>
      </c>
      <c r="F78" s="98">
        <v>0.05</v>
      </c>
      <c r="G78" s="88">
        <f t="shared" si="65"/>
        <v>33.316499999999998</v>
      </c>
      <c r="H78" s="81" t="s">
        <v>37</v>
      </c>
      <c r="I78" s="80">
        <v>0</v>
      </c>
      <c r="J78" s="90">
        <f t="shared" si="72"/>
        <v>0</v>
      </c>
      <c r="K78" s="91">
        <v>0</v>
      </c>
      <c r="L78" s="82">
        <f t="shared" si="73"/>
        <v>0</v>
      </c>
      <c r="M78" s="82">
        <f t="shared" si="74"/>
        <v>0</v>
      </c>
      <c r="N78" s="82">
        <v>0</v>
      </c>
      <c r="O78" s="82">
        <f t="shared" si="75"/>
        <v>0</v>
      </c>
      <c r="P78" s="82">
        <f t="shared" si="76"/>
        <v>0</v>
      </c>
      <c r="Q78" s="54">
        <f t="shared" si="77"/>
        <v>0</v>
      </c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</row>
    <row r="79" spans="1:32" s="5" customFormat="1">
      <c r="A79" s="44">
        <f>IF(F79&lt;&gt;"",1+MAX($A$7:A78),"")</f>
        <v>57</v>
      </c>
      <c r="B79" s="171"/>
      <c r="C79" s="77"/>
      <c r="D79" s="99" t="s">
        <v>50</v>
      </c>
      <c r="E79" s="96">
        <f>E72*3.34/0.406</f>
        <v>46.891625615763502</v>
      </c>
      <c r="F79" s="98">
        <v>0.05</v>
      </c>
      <c r="G79" s="88">
        <f t="shared" si="65"/>
        <v>49.2362068965517</v>
      </c>
      <c r="H79" s="81" t="s">
        <v>37</v>
      </c>
      <c r="I79" s="80">
        <v>0</v>
      </c>
      <c r="J79" s="90">
        <f t="shared" si="72"/>
        <v>0</v>
      </c>
      <c r="K79" s="91">
        <v>0</v>
      </c>
      <c r="L79" s="82">
        <f t="shared" si="73"/>
        <v>0</v>
      </c>
      <c r="M79" s="82">
        <f t="shared" si="74"/>
        <v>0</v>
      </c>
      <c r="N79" s="82">
        <v>0</v>
      </c>
      <c r="O79" s="82">
        <f t="shared" si="75"/>
        <v>0</v>
      </c>
      <c r="P79" s="82">
        <f t="shared" si="76"/>
        <v>0</v>
      </c>
      <c r="Q79" s="54">
        <f t="shared" si="77"/>
        <v>0</v>
      </c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</row>
    <row r="80" spans="1:32" s="5" customFormat="1">
      <c r="A80" s="44">
        <f>IF(F80&lt;&gt;"",1+MAX($A$7:A79),"")</f>
        <v>58</v>
      </c>
      <c r="B80" s="171"/>
      <c r="C80" s="77"/>
      <c r="D80" s="99" t="s">
        <v>51</v>
      </c>
      <c r="E80" s="96">
        <f>E72</f>
        <v>5.7</v>
      </c>
      <c r="F80" s="98">
        <v>0.05</v>
      </c>
      <c r="G80" s="88">
        <f t="shared" si="65"/>
        <v>5.9850000000000003</v>
      </c>
      <c r="H80" s="81" t="s">
        <v>37</v>
      </c>
      <c r="I80" s="80">
        <v>0</v>
      </c>
      <c r="J80" s="90">
        <f t="shared" si="72"/>
        <v>0</v>
      </c>
      <c r="K80" s="91">
        <v>0</v>
      </c>
      <c r="L80" s="82">
        <f t="shared" si="73"/>
        <v>0</v>
      </c>
      <c r="M80" s="82">
        <f t="shared" si="74"/>
        <v>0</v>
      </c>
      <c r="N80" s="82">
        <v>0</v>
      </c>
      <c r="O80" s="82">
        <f t="shared" si="75"/>
        <v>0</v>
      </c>
      <c r="P80" s="82">
        <f t="shared" si="76"/>
        <v>0</v>
      </c>
      <c r="Q80" s="54">
        <f t="shared" si="77"/>
        <v>0</v>
      </c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</row>
    <row r="81" spans="1:32" s="5" customFormat="1">
      <c r="A81" s="44">
        <f>IF(F81&lt;&gt;"",1+MAX($A$7:A80),"")</f>
        <v>59</v>
      </c>
      <c r="B81" s="171"/>
      <c r="C81" s="77"/>
      <c r="D81" s="99" t="s">
        <v>52</v>
      </c>
      <c r="E81" s="96">
        <f>E80</f>
        <v>5.7</v>
      </c>
      <c r="F81" s="98">
        <v>0.05</v>
      </c>
      <c r="G81" s="88">
        <f t="shared" si="65"/>
        <v>5.9850000000000003</v>
      </c>
      <c r="H81" s="81" t="s">
        <v>37</v>
      </c>
      <c r="I81" s="80">
        <v>0</v>
      </c>
      <c r="J81" s="90">
        <f t="shared" si="72"/>
        <v>0</v>
      </c>
      <c r="K81" s="91">
        <v>0</v>
      </c>
      <c r="L81" s="82">
        <f t="shared" si="73"/>
        <v>0</v>
      </c>
      <c r="M81" s="82">
        <f t="shared" si="74"/>
        <v>0</v>
      </c>
      <c r="N81" s="82">
        <v>0</v>
      </c>
      <c r="O81" s="82">
        <f t="shared" si="75"/>
        <v>0</v>
      </c>
      <c r="P81" s="82">
        <f t="shared" si="76"/>
        <v>0</v>
      </c>
      <c r="Q81" s="54">
        <f t="shared" si="77"/>
        <v>0</v>
      </c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</row>
    <row r="82" spans="1:32" s="5" customFormat="1">
      <c r="A82" s="44">
        <f>IF(F82&lt;&gt;"",1+MAX($A$7:A81),"")</f>
        <v>60</v>
      </c>
      <c r="B82" s="171"/>
      <c r="C82" s="77"/>
      <c r="D82" s="95" t="s">
        <v>53</v>
      </c>
      <c r="E82" s="77">
        <f>E72*4</f>
        <v>22.8</v>
      </c>
      <c r="F82" s="87">
        <v>0.05</v>
      </c>
      <c r="G82" s="88">
        <f t="shared" si="65"/>
        <v>23.94</v>
      </c>
      <c r="H82" s="81" t="s">
        <v>37</v>
      </c>
      <c r="I82" s="80">
        <v>0</v>
      </c>
      <c r="J82" s="90">
        <f t="shared" si="72"/>
        <v>0</v>
      </c>
      <c r="K82" s="91">
        <v>0</v>
      </c>
      <c r="L82" s="82">
        <f t="shared" si="73"/>
        <v>0</v>
      </c>
      <c r="M82" s="82">
        <f t="shared" si="74"/>
        <v>0</v>
      </c>
      <c r="N82" s="82">
        <v>0</v>
      </c>
      <c r="O82" s="82">
        <f t="shared" si="75"/>
        <v>0</v>
      </c>
      <c r="P82" s="82">
        <f t="shared" si="76"/>
        <v>0</v>
      </c>
      <c r="Q82" s="54">
        <f t="shared" si="77"/>
        <v>0</v>
      </c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</row>
    <row r="83" spans="1:32" s="5" customFormat="1">
      <c r="A83" s="55" t="str">
        <f>IF(F83&lt;&gt;"",1+MAX($A$7:A82),"")</f>
        <v/>
      </c>
      <c r="B83" s="171"/>
      <c r="C83" s="77"/>
      <c r="D83" s="95"/>
      <c r="E83" s="77"/>
      <c r="F83" s="87"/>
      <c r="G83" s="88"/>
      <c r="H83" s="81"/>
      <c r="I83" s="80"/>
      <c r="J83" s="90"/>
      <c r="K83" s="91"/>
      <c r="L83" s="82"/>
      <c r="M83" s="82"/>
      <c r="N83" s="82"/>
      <c r="O83" s="82"/>
      <c r="P83" s="82"/>
      <c r="Q83" s="5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</row>
    <row r="84" spans="1:32" s="5" customFormat="1">
      <c r="A84" s="44" t="str">
        <f>IF(F84&lt;&gt;"",1+MAX($A$7:A83),"")</f>
        <v/>
      </c>
      <c r="B84" s="171"/>
      <c r="C84" s="77"/>
      <c r="D84" s="92" t="s">
        <v>57</v>
      </c>
      <c r="E84" s="93">
        <v>7</v>
      </c>
      <c r="F84" s="94"/>
      <c r="G84" s="94"/>
      <c r="H84" s="94" t="s">
        <v>37</v>
      </c>
      <c r="I84" s="80"/>
      <c r="J84" s="90"/>
      <c r="K84" s="91"/>
      <c r="L84" s="82"/>
      <c r="M84" s="82"/>
      <c r="N84" s="82"/>
      <c r="O84" s="82"/>
      <c r="P84" s="82"/>
      <c r="Q84" s="5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</row>
    <row r="85" spans="1:32" s="5" customFormat="1">
      <c r="A85" s="55">
        <f>IF(F85&lt;&gt;"",1+MAX($A$7:A84),"")</f>
        <v>61</v>
      </c>
      <c r="B85" s="171"/>
      <c r="C85" s="77"/>
      <c r="D85" s="95" t="s">
        <v>38</v>
      </c>
      <c r="E85" s="96">
        <f>E84*3.34*2*2</f>
        <v>93.52</v>
      </c>
      <c r="F85" s="87">
        <v>0.1</v>
      </c>
      <c r="G85" s="88">
        <f t="shared" ref="G85:G94" si="78">E85*(1+F85)</f>
        <v>102.872</v>
      </c>
      <c r="H85" s="81" t="s">
        <v>39</v>
      </c>
      <c r="I85" s="80">
        <v>0</v>
      </c>
      <c r="J85" s="90">
        <f t="shared" ref="J85" si="79">+I85*G85</f>
        <v>0</v>
      </c>
      <c r="K85" s="91">
        <v>0</v>
      </c>
      <c r="L85" s="82">
        <f t="shared" ref="L85" si="80">I85*K85</f>
        <v>0</v>
      </c>
      <c r="M85" s="82">
        <f t="shared" ref="M85" si="81">K85*J85</f>
        <v>0</v>
      </c>
      <c r="N85" s="82">
        <v>0</v>
      </c>
      <c r="O85" s="82">
        <f t="shared" ref="O85" si="82">N85*G85</f>
        <v>0</v>
      </c>
      <c r="P85" s="82">
        <f t="shared" ref="P85" si="83">(I85*K85)+N85</f>
        <v>0</v>
      </c>
      <c r="Q85" s="54">
        <f t="shared" ref="Q85" si="84">P85*G85</f>
        <v>0</v>
      </c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</row>
    <row r="86" spans="1:32" s="5" customFormat="1">
      <c r="A86" s="44">
        <f>IF(F86&lt;&gt;"",1+MAX($A$7:A85),"")</f>
        <v>62</v>
      </c>
      <c r="B86" s="171"/>
      <c r="C86" s="77"/>
      <c r="D86" s="97" t="s">
        <v>40</v>
      </c>
      <c r="E86" s="96">
        <f>ROUNDUP(E85/(1.22*2.44),0)</f>
        <v>32</v>
      </c>
      <c r="F86" s="87">
        <v>0</v>
      </c>
      <c r="G86" s="88">
        <f t="shared" si="78"/>
        <v>32</v>
      </c>
      <c r="H86" s="81" t="s">
        <v>41</v>
      </c>
      <c r="I86" s="80"/>
      <c r="J86" s="90"/>
      <c r="K86" s="91"/>
      <c r="L86" s="82"/>
      <c r="M86" s="82"/>
      <c r="N86" s="82"/>
      <c r="O86" s="82"/>
      <c r="P86" s="82"/>
      <c r="Q86" s="5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</row>
    <row r="87" spans="1:32" s="5" customFormat="1">
      <c r="A87" s="55">
        <f>IF(F87&lt;&gt;"",1+MAX($A$7:A86),"")</f>
        <v>63</v>
      </c>
      <c r="B87" s="171"/>
      <c r="C87" s="77"/>
      <c r="D87" s="97" t="s">
        <v>42</v>
      </c>
      <c r="E87" s="96">
        <f>E86*32*1.333</f>
        <v>1364.992</v>
      </c>
      <c r="F87" s="87">
        <v>0</v>
      </c>
      <c r="G87" s="88">
        <f t="shared" si="78"/>
        <v>1364.992</v>
      </c>
      <c r="H87" s="81" t="s">
        <v>41</v>
      </c>
      <c r="I87" s="80">
        <v>0</v>
      </c>
      <c r="J87" s="90">
        <f t="shared" ref="J87:J94" si="85">+I87*G87</f>
        <v>0</v>
      </c>
      <c r="K87" s="91">
        <v>0</v>
      </c>
      <c r="L87" s="82">
        <f t="shared" ref="L87:L94" si="86">I87*K87</f>
        <v>0</v>
      </c>
      <c r="M87" s="82">
        <f t="shared" ref="M87:M94" si="87">K87*J87</f>
        <v>0</v>
      </c>
      <c r="N87" s="82">
        <v>0</v>
      </c>
      <c r="O87" s="82">
        <f t="shared" ref="O87:O94" si="88">N87*G87</f>
        <v>0</v>
      </c>
      <c r="P87" s="82">
        <f t="shared" ref="P87:P94" si="89">(I87*K87)+N87</f>
        <v>0</v>
      </c>
      <c r="Q87" s="54">
        <f t="shared" ref="Q87:Q94" si="90">P87*G87</f>
        <v>0</v>
      </c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</row>
    <row r="88" spans="1:32" s="5" customFormat="1">
      <c r="A88" s="44">
        <f>IF(F88&lt;&gt;"",1+MAX($A$7:A87),"")</f>
        <v>64</v>
      </c>
      <c r="B88" s="171"/>
      <c r="C88" s="77"/>
      <c r="D88" s="97" t="s">
        <v>43</v>
      </c>
      <c r="E88" s="77">
        <f>E86*16*0.3048</f>
        <v>156.05760000000001</v>
      </c>
      <c r="F88" s="87">
        <v>0.05</v>
      </c>
      <c r="G88" s="88">
        <f t="shared" si="78"/>
        <v>163.86048</v>
      </c>
      <c r="H88" s="81" t="s">
        <v>37</v>
      </c>
      <c r="I88" s="80">
        <v>0</v>
      </c>
      <c r="J88" s="90">
        <f t="shared" si="85"/>
        <v>0</v>
      </c>
      <c r="K88" s="91">
        <v>0</v>
      </c>
      <c r="L88" s="82">
        <f t="shared" si="86"/>
        <v>0</v>
      </c>
      <c r="M88" s="82">
        <f t="shared" si="87"/>
        <v>0</v>
      </c>
      <c r="N88" s="82">
        <v>0</v>
      </c>
      <c r="O88" s="82">
        <f t="shared" si="88"/>
        <v>0</v>
      </c>
      <c r="P88" s="82">
        <f t="shared" si="89"/>
        <v>0</v>
      </c>
      <c r="Q88" s="54">
        <f t="shared" si="90"/>
        <v>0</v>
      </c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</row>
    <row r="89" spans="1:32" s="5" customFormat="1">
      <c r="A89" s="55">
        <f>IF(F89&lt;&gt;"",1+MAX($A$7:A88),"")</f>
        <v>65</v>
      </c>
      <c r="B89" s="171"/>
      <c r="C89" s="77"/>
      <c r="D89" s="97" t="s">
        <v>44</v>
      </c>
      <c r="E89" s="96">
        <f>0.084*E86*32*0.4536</f>
        <v>39.016857600000002</v>
      </c>
      <c r="F89" s="98">
        <v>0.05</v>
      </c>
      <c r="G89" s="88">
        <f t="shared" si="78"/>
        <v>40.967700479999998</v>
      </c>
      <c r="H89" s="81" t="s">
        <v>45</v>
      </c>
      <c r="I89" s="80">
        <v>0</v>
      </c>
      <c r="J89" s="90">
        <f t="shared" si="85"/>
        <v>0</v>
      </c>
      <c r="K89" s="91">
        <v>0</v>
      </c>
      <c r="L89" s="82">
        <f t="shared" si="86"/>
        <v>0</v>
      </c>
      <c r="M89" s="82">
        <f t="shared" si="87"/>
        <v>0</v>
      </c>
      <c r="N89" s="82">
        <v>0</v>
      </c>
      <c r="O89" s="82">
        <f t="shared" si="88"/>
        <v>0</v>
      </c>
      <c r="P89" s="82">
        <f t="shared" si="89"/>
        <v>0</v>
      </c>
      <c r="Q89" s="54">
        <f t="shared" si="90"/>
        <v>0</v>
      </c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</row>
    <row r="90" spans="1:32" s="5" customFormat="1">
      <c r="A90" s="44">
        <f>IF(F90&lt;&gt;"",1+MAX($A$7:A89),"")</f>
        <v>66</v>
      </c>
      <c r="B90" s="171"/>
      <c r="C90" s="77"/>
      <c r="D90" s="99" t="s">
        <v>49</v>
      </c>
      <c r="E90" s="96">
        <f>E84*3.34/0.6</f>
        <v>38.966666666666697</v>
      </c>
      <c r="F90" s="98">
        <v>0.05</v>
      </c>
      <c r="G90" s="88">
        <f t="shared" si="78"/>
        <v>40.914999999999999</v>
      </c>
      <c r="H90" s="81" t="s">
        <v>37</v>
      </c>
      <c r="I90" s="80">
        <v>0</v>
      </c>
      <c r="J90" s="90">
        <f t="shared" si="85"/>
        <v>0</v>
      </c>
      <c r="K90" s="91">
        <v>0</v>
      </c>
      <c r="L90" s="82">
        <f t="shared" si="86"/>
        <v>0</v>
      </c>
      <c r="M90" s="82">
        <f t="shared" si="87"/>
        <v>0</v>
      </c>
      <c r="N90" s="82">
        <v>0</v>
      </c>
      <c r="O90" s="82">
        <f t="shared" si="88"/>
        <v>0</v>
      </c>
      <c r="P90" s="82">
        <f t="shared" si="89"/>
        <v>0</v>
      </c>
      <c r="Q90" s="54">
        <f t="shared" si="90"/>
        <v>0</v>
      </c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</row>
    <row r="91" spans="1:32" s="5" customFormat="1">
      <c r="A91" s="44">
        <f>IF(F91&lt;&gt;"",1+MAX($A$7:A90),"")</f>
        <v>67</v>
      </c>
      <c r="B91" s="171"/>
      <c r="C91" s="77"/>
      <c r="D91" s="99" t="s">
        <v>50</v>
      </c>
      <c r="E91" s="96">
        <f>E84*3.34/0.406</f>
        <v>57.586206896551701</v>
      </c>
      <c r="F91" s="98">
        <v>0.05</v>
      </c>
      <c r="G91" s="88">
        <f t="shared" si="78"/>
        <v>60.465517241379303</v>
      </c>
      <c r="H91" s="81" t="s">
        <v>37</v>
      </c>
      <c r="I91" s="80">
        <v>0</v>
      </c>
      <c r="J91" s="90">
        <f t="shared" si="85"/>
        <v>0</v>
      </c>
      <c r="K91" s="91">
        <v>0</v>
      </c>
      <c r="L91" s="82">
        <f t="shared" si="86"/>
        <v>0</v>
      </c>
      <c r="M91" s="82">
        <f t="shared" si="87"/>
        <v>0</v>
      </c>
      <c r="N91" s="82">
        <v>0</v>
      </c>
      <c r="O91" s="82">
        <f t="shared" si="88"/>
        <v>0</v>
      </c>
      <c r="P91" s="82">
        <f t="shared" si="89"/>
        <v>0</v>
      </c>
      <c r="Q91" s="54">
        <f t="shared" si="90"/>
        <v>0</v>
      </c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</row>
    <row r="92" spans="1:32" s="5" customFormat="1">
      <c r="A92" s="44">
        <f>IF(F92&lt;&gt;"",1+MAX($A$7:A91),"")</f>
        <v>68</v>
      </c>
      <c r="B92" s="171"/>
      <c r="C92" s="77"/>
      <c r="D92" s="99" t="s">
        <v>51</v>
      </c>
      <c r="E92" s="96">
        <f>E84</f>
        <v>7</v>
      </c>
      <c r="F92" s="98">
        <v>0.05</v>
      </c>
      <c r="G92" s="88">
        <f t="shared" si="78"/>
        <v>7.35</v>
      </c>
      <c r="H92" s="81" t="s">
        <v>37</v>
      </c>
      <c r="I92" s="80">
        <v>0</v>
      </c>
      <c r="J92" s="90">
        <f t="shared" si="85"/>
        <v>0</v>
      </c>
      <c r="K92" s="91">
        <v>0</v>
      </c>
      <c r="L92" s="82">
        <f t="shared" si="86"/>
        <v>0</v>
      </c>
      <c r="M92" s="82">
        <f t="shared" si="87"/>
        <v>0</v>
      </c>
      <c r="N92" s="82">
        <v>0</v>
      </c>
      <c r="O92" s="82">
        <f t="shared" si="88"/>
        <v>0</v>
      </c>
      <c r="P92" s="82">
        <f t="shared" si="89"/>
        <v>0</v>
      </c>
      <c r="Q92" s="54">
        <f t="shared" si="90"/>
        <v>0</v>
      </c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</row>
    <row r="93" spans="1:32" s="5" customFormat="1">
      <c r="A93" s="44">
        <f>IF(F93&lt;&gt;"",1+MAX($A$7:A92),"")</f>
        <v>69</v>
      </c>
      <c r="B93" s="171"/>
      <c r="C93" s="77"/>
      <c r="D93" s="99" t="s">
        <v>52</v>
      </c>
      <c r="E93" s="96">
        <f>E92</f>
        <v>7</v>
      </c>
      <c r="F93" s="98">
        <v>0.05</v>
      </c>
      <c r="G93" s="88">
        <f t="shared" si="78"/>
        <v>7.35</v>
      </c>
      <c r="H93" s="81" t="s">
        <v>37</v>
      </c>
      <c r="I93" s="80">
        <v>0</v>
      </c>
      <c r="J93" s="90">
        <f t="shared" si="85"/>
        <v>0</v>
      </c>
      <c r="K93" s="91">
        <v>0</v>
      </c>
      <c r="L93" s="82">
        <f t="shared" si="86"/>
        <v>0</v>
      </c>
      <c r="M93" s="82">
        <f t="shared" si="87"/>
        <v>0</v>
      </c>
      <c r="N93" s="82">
        <v>0</v>
      </c>
      <c r="O93" s="82">
        <f t="shared" si="88"/>
        <v>0</v>
      </c>
      <c r="P93" s="82">
        <f t="shared" si="89"/>
        <v>0</v>
      </c>
      <c r="Q93" s="54">
        <f t="shared" si="90"/>
        <v>0</v>
      </c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</row>
    <row r="94" spans="1:32" s="5" customFormat="1">
      <c r="A94" s="44">
        <f>IF(F94&lt;&gt;"",1+MAX($A$7:A93),"")</f>
        <v>70</v>
      </c>
      <c r="B94" s="171"/>
      <c r="C94" s="77"/>
      <c r="D94" s="95" t="s">
        <v>53</v>
      </c>
      <c r="E94" s="77">
        <f>E84*4</f>
        <v>28</v>
      </c>
      <c r="F94" s="87">
        <v>0.05</v>
      </c>
      <c r="G94" s="88">
        <f t="shared" si="78"/>
        <v>29.4</v>
      </c>
      <c r="H94" s="81" t="s">
        <v>37</v>
      </c>
      <c r="I94" s="80">
        <v>0</v>
      </c>
      <c r="J94" s="90">
        <f t="shared" si="85"/>
        <v>0</v>
      </c>
      <c r="K94" s="91">
        <v>0</v>
      </c>
      <c r="L94" s="82">
        <f t="shared" si="86"/>
        <v>0</v>
      </c>
      <c r="M94" s="82">
        <f t="shared" si="87"/>
        <v>0</v>
      </c>
      <c r="N94" s="82">
        <v>0</v>
      </c>
      <c r="O94" s="82">
        <f t="shared" si="88"/>
        <v>0</v>
      </c>
      <c r="P94" s="82">
        <f t="shared" si="89"/>
        <v>0</v>
      </c>
      <c r="Q94" s="54">
        <f t="shared" si="90"/>
        <v>0</v>
      </c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</row>
    <row r="95" spans="1:32" s="5" customFormat="1">
      <c r="A95" s="55" t="str">
        <f>IF(F95&lt;&gt;"",1+MAX($A$7:A94),"")</f>
        <v/>
      </c>
      <c r="B95" s="171"/>
      <c r="C95" s="77"/>
      <c r="D95" s="95"/>
      <c r="E95" s="77"/>
      <c r="F95" s="87"/>
      <c r="G95" s="88"/>
      <c r="H95" s="81"/>
      <c r="I95" s="80"/>
      <c r="J95" s="90"/>
      <c r="K95" s="91"/>
      <c r="L95" s="82"/>
      <c r="M95" s="82"/>
      <c r="N95" s="82"/>
      <c r="O95" s="82"/>
      <c r="P95" s="82"/>
      <c r="Q95" s="5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</row>
    <row r="96" spans="1:32" s="5" customFormat="1">
      <c r="A96" s="44" t="str">
        <f>IF(F96&lt;&gt;"",1+MAX($A$7:A95),"")</f>
        <v/>
      </c>
      <c r="B96" s="171"/>
      <c r="C96" s="77"/>
      <c r="D96" s="92" t="s">
        <v>58</v>
      </c>
      <c r="E96" s="93">
        <v>14.82</v>
      </c>
      <c r="F96" s="94"/>
      <c r="G96" s="94"/>
      <c r="H96" s="94" t="s">
        <v>37</v>
      </c>
      <c r="I96" s="80"/>
      <c r="J96" s="90"/>
      <c r="K96" s="91"/>
      <c r="L96" s="82"/>
      <c r="M96" s="82"/>
      <c r="N96" s="82"/>
      <c r="O96" s="82"/>
      <c r="P96" s="82"/>
      <c r="Q96" s="5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</row>
    <row r="97" spans="1:32" s="5" customFormat="1">
      <c r="A97" s="55">
        <f>IF(F97&lt;&gt;"",1+MAX($A$7:A96),"")</f>
        <v>71</v>
      </c>
      <c r="B97" s="171"/>
      <c r="C97" s="77"/>
      <c r="D97" s="95" t="s">
        <v>38</v>
      </c>
      <c r="E97" s="96">
        <f>E96*3.34*2*2</f>
        <v>197.99520000000001</v>
      </c>
      <c r="F97" s="87">
        <v>0.1</v>
      </c>
      <c r="G97" s="88">
        <f t="shared" ref="G97:G103" si="91">E97*(1+F97)</f>
        <v>217.79472000000001</v>
      </c>
      <c r="H97" s="81" t="s">
        <v>39</v>
      </c>
      <c r="I97" s="80">
        <v>0</v>
      </c>
      <c r="J97" s="90">
        <f t="shared" ref="J97" si="92">+I97*G97</f>
        <v>0</v>
      </c>
      <c r="K97" s="91">
        <v>0</v>
      </c>
      <c r="L97" s="82">
        <f t="shared" ref="L97" si="93">I97*K97</f>
        <v>0</v>
      </c>
      <c r="M97" s="82">
        <f t="shared" ref="M97" si="94">K97*J97</f>
        <v>0</v>
      </c>
      <c r="N97" s="82">
        <v>0</v>
      </c>
      <c r="O97" s="82">
        <f t="shared" ref="O97" si="95">N97*G97</f>
        <v>0</v>
      </c>
      <c r="P97" s="82">
        <f t="shared" ref="P97" si="96">(I97*K97)+N97</f>
        <v>0</v>
      </c>
      <c r="Q97" s="54">
        <f t="shared" ref="Q97" si="97">P97*G97</f>
        <v>0</v>
      </c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</row>
    <row r="98" spans="1:32" s="5" customFormat="1">
      <c r="A98" s="44">
        <f>IF(F98&lt;&gt;"",1+MAX($A$7:A97),"")</f>
        <v>72</v>
      </c>
      <c r="B98" s="171"/>
      <c r="C98" s="77"/>
      <c r="D98" s="97" t="s">
        <v>40</v>
      </c>
      <c r="E98" s="96">
        <f>ROUNDUP(E97/(1.22*2.44),0)</f>
        <v>67</v>
      </c>
      <c r="F98" s="87">
        <v>0</v>
      </c>
      <c r="G98" s="88">
        <f t="shared" si="91"/>
        <v>67</v>
      </c>
      <c r="H98" s="81" t="s">
        <v>41</v>
      </c>
      <c r="I98" s="80"/>
      <c r="J98" s="90"/>
      <c r="K98" s="91"/>
      <c r="L98" s="82"/>
      <c r="M98" s="82"/>
      <c r="N98" s="82"/>
      <c r="O98" s="82"/>
      <c r="P98" s="82"/>
      <c r="Q98" s="5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</row>
    <row r="99" spans="1:32" s="5" customFormat="1">
      <c r="A99" s="55">
        <f>IF(F99&lt;&gt;"",1+MAX($A$7:A98),"")</f>
        <v>73</v>
      </c>
      <c r="B99" s="171"/>
      <c r="C99" s="77"/>
      <c r="D99" s="97" t="s">
        <v>42</v>
      </c>
      <c r="E99" s="96">
        <f>E98*32*1.333</f>
        <v>2857.9520000000002</v>
      </c>
      <c r="F99" s="87">
        <v>0</v>
      </c>
      <c r="G99" s="88">
        <f t="shared" si="91"/>
        <v>2857.9520000000002</v>
      </c>
      <c r="H99" s="81" t="s">
        <v>41</v>
      </c>
      <c r="I99" s="80">
        <v>0</v>
      </c>
      <c r="J99" s="90">
        <f t="shared" ref="J99:J103" si="98">+I99*G99</f>
        <v>0</v>
      </c>
      <c r="K99" s="91">
        <v>0</v>
      </c>
      <c r="L99" s="82">
        <f t="shared" ref="L99:L103" si="99">I99*K99</f>
        <v>0</v>
      </c>
      <c r="M99" s="82">
        <f t="shared" ref="M99:M103" si="100">K99*J99</f>
        <v>0</v>
      </c>
      <c r="N99" s="82">
        <v>0</v>
      </c>
      <c r="O99" s="82">
        <f t="shared" ref="O99:O103" si="101">N99*G99</f>
        <v>0</v>
      </c>
      <c r="P99" s="82">
        <f t="shared" ref="P99:P103" si="102">(I99*K99)+N99</f>
        <v>0</v>
      </c>
      <c r="Q99" s="54">
        <f t="shared" ref="Q99:Q103" si="103">P99*G99</f>
        <v>0</v>
      </c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</row>
    <row r="100" spans="1:32" s="5" customFormat="1">
      <c r="A100" s="44">
        <f>IF(F100&lt;&gt;"",1+MAX($A$7:A99),"")</f>
        <v>74</v>
      </c>
      <c r="B100" s="171"/>
      <c r="C100" s="77"/>
      <c r="D100" s="97" t="s">
        <v>43</v>
      </c>
      <c r="E100" s="77">
        <f>E98*16*0.3048</f>
        <v>326.74560000000002</v>
      </c>
      <c r="F100" s="87">
        <v>0.05</v>
      </c>
      <c r="G100" s="88">
        <f t="shared" si="91"/>
        <v>343.08287999999999</v>
      </c>
      <c r="H100" s="81" t="s">
        <v>37</v>
      </c>
      <c r="I100" s="80">
        <v>0</v>
      </c>
      <c r="J100" s="90">
        <f t="shared" si="98"/>
        <v>0</v>
      </c>
      <c r="K100" s="91">
        <v>0</v>
      </c>
      <c r="L100" s="82">
        <f t="shared" si="99"/>
        <v>0</v>
      </c>
      <c r="M100" s="82">
        <f t="shared" si="100"/>
        <v>0</v>
      </c>
      <c r="N100" s="82">
        <v>0</v>
      </c>
      <c r="O100" s="82">
        <f t="shared" si="101"/>
        <v>0</v>
      </c>
      <c r="P100" s="82">
        <f t="shared" si="102"/>
        <v>0</v>
      </c>
      <c r="Q100" s="54">
        <f t="shared" si="103"/>
        <v>0</v>
      </c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</row>
    <row r="101" spans="1:32" s="5" customFormat="1">
      <c r="A101" s="55">
        <f>IF(F101&lt;&gt;"",1+MAX($A$7:A100),"")</f>
        <v>75</v>
      </c>
      <c r="B101" s="171"/>
      <c r="C101" s="77"/>
      <c r="D101" s="97" t="s">
        <v>44</v>
      </c>
      <c r="E101" s="96">
        <f>0.084*E98*32*0.4536</f>
        <v>81.691545599999998</v>
      </c>
      <c r="F101" s="98">
        <v>0.05</v>
      </c>
      <c r="G101" s="88">
        <f t="shared" si="91"/>
        <v>85.776122880000003</v>
      </c>
      <c r="H101" s="81" t="s">
        <v>45</v>
      </c>
      <c r="I101" s="80">
        <v>0</v>
      </c>
      <c r="J101" s="90">
        <f t="shared" si="98"/>
        <v>0</v>
      </c>
      <c r="K101" s="91">
        <v>0</v>
      </c>
      <c r="L101" s="82">
        <f t="shared" si="99"/>
        <v>0</v>
      </c>
      <c r="M101" s="82">
        <f t="shared" si="100"/>
        <v>0</v>
      </c>
      <c r="N101" s="82">
        <v>0</v>
      </c>
      <c r="O101" s="82">
        <f t="shared" si="101"/>
        <v>0</v>
      </c>
      <c r="P101" s="82">
        <f t="shared" si="102"/>
        <v>0</v>
      </c>
      <c r="Q101" s="54">
        <f t="shared" si="103"/>
        <v>0</v>
      </c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</row>
    <row r="102" spans="1:32" s="5" customFormat="1">
      <c r="A102" s="44">
        <f>IF(F102&lt;&gt;"",1+MAX($A$7:A101),"")</f>
        <v>76</v>
      </c>
      <c r="B102" s="171"/>
      <c r="C102" s="77"/>
      <c r="D102" s="99" t="s">
        <v>59</v>
      </c>
      <c r="E102" s="96">
        <f>E96*3.34/0.4006</f>
        <v>123.561657513729</v>
      </c>
      <c r="F102" s="98">
        <v>0.05</v>
      </c>
      <c r="G102" s="88">
        <f t="shared" si="91"/>
        <v>129.739740389416</v>
      </c>
      <c r="H102" s="81" t="s">
        <v>37</v>
      </c>
      <c r="I102" s="80">
        <v>0</v>
      </c>
      <c r="J102" s="90">
        <f t="shared" si="98"/>
        <v>0</v>
      </c>
      <c r="K102" s="91">
        <v>0</v>
      </c>
      <c r="L102" s="82">
        <f t="shared" si="99"/>
        <v>0</v>
      </c>
      <c r="M102" s="82">
        <f t="shared" si="100"/>
        <v>0</v>
      </c>
      <c r="N102" s="82">
        <v>0</v>
      </c>
      <c r="O102" s="82">
        <f t="shared" si="101"/>
        <v>0</v>
      </c>
      <c r="P102" s="82">
        <f t="shared" si="102"/>
        <v>0</v>
      </c>
      <c r="Q102" s="54">
        <f t="shared" si="103"/>
        <v>0</v>
      </c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</row>
    <row r="103" spans="1:32" s="5" customFormat="1">
      <c r="A103" s="44">
        <f>IF(F103&lt;&gt;"",1+MAX($A$7:A102),"")</f>
        <v>77</v>
      </c>
      <c r="B103" s="171"/>
      <c r="C103" s="77"/>
      <c r="D103" s="95" t="s">
        <v>53</v>
      </c>
      <c r="E103" s="77">
        <f>E96*2</f>
        <v>29.64</v>
      </c>
      <c r="F103" s="87">
        <v>0.05</v>
      </c>
      <c r="G103" s="88">
        <f t="shared" si="91"/>
        <v>31.122</v>
      </c>
      <c r="H103" s="81" t="s">
        <v>37</v>
      </c>
      <c r="I103" s="80">
        <v>0</v>
      </c>
      <c r="J103" s="90">
        <f t="shared" si="98"/>
        <v>0</v>
      </c>
      <c r="K103" s="91">
        <v>0</v>
      </c>
      <c r="L103" s="82">
        <f t="shared" si="99"/>
        <v>0</v>
      </c>
      <c r="M103" s="82">
        <f t="shared" si="100"/>
        <v>0</v>
      </c>
      <c r="N103" s="82">
        <v>0</v>
      </c>
      <c r="O103" s="82">
        <f t="shared" si="101"/>
        <v>0</v>
      </c>
      <c r="P103" s="82">
        <f t="shared" si="102"/>
        <v>0</v>
      </c>
      <c r="Q103" s="54">
        <f t="shared" si="103"/>
        <v>0</v>
      </c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</row>
    <row r="104" spans="1:32" s="5" customFormat="1">
      <c r="A104" s="55" t="str">
        <f>IF(F104&lt;&gt;"",1+MAX($A$7:A103),"")</f>
        <v/>
      </c>
      <c r="B104" s="171"/>
      <c r="C104" s="77"/>
      <c r="D104" s="95"/>
      <c r="E104" s="77"/>
      <c r="F104" s="87"/>
      <c r="G104" s="88"/>
      <c r="H104" s="81"/>
      <c r="I104" s="80"/>
      <c r="J104" s="90"/>
      <c r="K104" s="91"/>
      <c r="L104" s="82"/>
      <c r="M104" s="82"/>
      <c r="N104" s="82"/>
      <c r="O104" s="82"/>
      <c r="P104" s="82"/>
      <c r="Q104" s="5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</row>
    <row r="105" spans="1:32" s="5" customFormat="1">
      <c r="A105" s="44">
        <f>IF(F105&lt;&gt;"",1+MAX($A$7:A104),"")</f>
        <v>78</v>
      </c>
      <c r="B105" s="171"/>
      <c r="C105" s="77"/>
      <c r="D105" s="99" t="s">
        <v>60</v>
      </c>
      <c r="E105" s="96">
        <v>20.45</v>
      </c>
      <c r="F105" s="98">
        <v>0.05</v>
      </c>
      <c r="G105" s="88">
        <f t="shared" ref="G105" si="104">E105*(1+F105)</f>
        <v>21.4725</v>
      </c>
      <c r="H105" s="81" t="s">
        <v>37</v>
      </c>
      <c r="I105" s="80">
        <v>0</v>
      </c>
      <c r="J105" s="90">
        <f t="shared" ref="J105" si="105">+I105*G105</f>
        <v>0</v>
      </c>
      <c r="K105" s="91">
        <v>0</v>
      </c>
      <c r="L105" s="82">
        <f t="shared" ref="L105" si="106">I105*K105</f>
        <v>0</v>
      </c>
      <c r="M105" s="82">
        <f t="shared" ref="M105" si="107">K105*J105</f>
        <v>0</v>
      </c>
      <c r="N105" s="82">
        <v>0</v>
      </c>
      <c r="O105" s="82">
        <f t="shared" ref="O105" si="108">N105*G105</f>
        <v>0</v>
      </c>
      <c r="P105" s="82">
        <f t="shared" ref="P105" si="109">(I105*K105)+N105</f>
        <v>0</v>
      </c>
      <c r="Q105" s="54">
        <f t="shared" ref="Q105" si="110">P105*G105</f>
        <v>0</v>
      </c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</row>
    <row r="106" spans="1:32" s="5" customFormat="1">
      <c r="A106" s="55" t="str">
        <f>IF(F106&lt;&gt;"",1+MAX($A$7:A105),"")</f>
        <v/>
      </c>
      <c r="B106" s="171"/>
      <c r="C106" s="77"/>
      <c r="D106" s="95"/>
      <c r="E106" s="77"/>
      <c r="F106" s="87"/>
      <c r="G106" s="88"/>
      <c r="H106" s="81"/>
      <c r="I106" s="80"/>
      <c r="J106" s="90"/>
      <c r="K106" s="91"/>
      <c r="L106" s="82"/>
      <c r="M106" s="82"/>
      <c r="N106" s="82"/>
      <c r="O106" s="82"/>
      <c r="P106" s="82"/>
      <c r="Q106" s="5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</row>
    <row r="107" spans="1:32" s="5" customFormat="1">
      <c r="A107" s="44" t="str">
        <f>IF(F107&lt;&gt;"",1+MAX($A$7:A104),"")</f>
        <v/>
      </c>
      <c r="B107" s="171"/>
      <c r="C107" s="77"/>
      <c r="D107" s="78" t="s">
        <v>61</v>
      </c>
      <c r="E107" s="77"/>
      <c r="F107" s="100"/>
      <c r="G107" s="100"/>
      <c r="H107" s="100"/>
      <c r="I107" s="80"/>
      <c r="J107" s="90"/>
      <c r="K107" s="91"/>
      <c r="L107" s="82"/>
      <c r="M107" s="82"/>
      <c r="N107" s="82"/>
      <c r="O107" s="82"/>
      <c r="P107" s="82"/>
      <c r="Q107" s="5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</row>
    <row r="108" spans="1:32" s="5" customFormat="1">
      <c r="A108" s="55">
        <f>IF(F108&lt;&gt;"",1+MAX($A$7:A107),"")</f>
        <v>79</v>
      </c>
      <c r="B108" s="171"/>
      <c r="C108" s="77"/>
      <c r="D108" s="95" t="s">
        <v>62</v>
      </c>
      <c r="E108" s="96">
        <v>163.27000000000001</v>
      </c>
      <c r="F108" s="87">
        <v>0.1</v>
      </c>
      <c r="G108" s="88">
        <f t="shared" ref="G108" si="111">E108*(1+F108)</f>
        <v>179.59700000000001</v>
      </c>
      <c r="H108" s="81" t="s">
        <v>39</v>
      </c>
      <c r="I108" s="80">
        <v>0</v>
      </c>
      <c r="J108" s="90">
        <f t="shared" ref="J108" si="112">+I108*G108</f>
        <v>0</v>
      </c>
      <c r="K108" s="91">
        <v>0</v>
      </c>
      <c r="L108" s="82">
        <f t="shared" ref="L108" si="113">I108*K108</f>
        <v>0</v>
      </c>
      <c r="M108" s="82">
        <f t="shared" ref="M108" si="114">K108*J108</f>
        <v>0</v>
      </c>
      <c r="N108" s="82">
        <v>0</v>
      </c>
      <c r="O108" s="82">
        <f t="shared" ref="O108" si="115">N108*G108</f>
        <v>0</v>
      </c>
      <c r="P108" s="82">
        <f t="shared" ref="P108" si="116">(I108*K108)+N108</f>
        <v>0</v>
      </c>
      <c r="Q108" s="54">
        <f t="shared" ref="Q108" si="117">P108*G108</f>
        <v>0</v>
      </c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</row>
    <row r="109" spans="1:32" s="5" customFormat="1">
      <c r="A109" s="44">
        <f>IF(F109&lt;&gt;"",1+MAX($A$7:A108),"")</f>
        <v>80</v>
      </c>
      <c r="B109" s="171"/>
      <c r="C109" s="77"/>
      <c r="D109" s="97" t="s">
        <v>40</v>
      </c>
      <c r="E109" s="96">
        <f>ROUNDUP(E108/(1.22*2.44),0)</f>
        <v>55</v>
      </c>
      <c r="F109" s="87">
        <v>0</v>
      </c>
      <c r="G109" s="88">
        <f t="shared" ref="G109:G112" si="118">E109*(1+F109)</f>
        <v>55</v>
      </c>
      <c r="H109" s="81" t="s">
        <v>41</v>
      </c>
      <c r="I109" s="80"/>
      <c r="J109" s="90"/>
      <c r="K109" s="91"/>
      <c r="L109" s="82"/>
      <c r="M109" s="82"/>
      <c r="N109" s="82"/>
      <c r="O109" s="82"/>
      <c r="P109" s="82"/>
      <c r="Q109" s="5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</row>
    <row r="110" spans="1:32" s="5" customFormat="1">
      <c r="A110" s="55">
        <f>IF(F110&lt;&gt;"",1+MAX($A$7:A109),"")</f>
        <v>81</v>
      </c>
      <c r="B110" s="171"/>
      <c r="C110" s="77"/>
      <c r="D110" s="97" t="s">
        <v>42</v>
      </c>
      <c r="E110" s="96">
        <f>E109*32*1.333</f>
        <v>2346.08</v>
      </c>
      <c r="F110" s="87">
        <v>0</v>
      </c>
      <c r="G110" s="88">
        <f t="shared" si="118"/>
        <v>2346.08</v>
      </c>
      <c r="H110" s="81" t="s">
        <v>41</v>
      </c>
      <c r="I110" s="80">
        <v>0</v>
      </c>
      <c r="J110" s="90">
        <f t="shared" ref="J110:J112" si="119">+I110*G110</f>
        <v>0</v>
      </c>
      <c r="K110" s="91">
        <v>0</v>
      </c>
      <c r="L110" s="82">
        <f t="shared" ref="L110:L112" si="120">I110*K110</f>
        <v>0</v>
      </c>
      <c r="M110" s="82">
        <f t="shared" ref="M110:M112" si="121">K110*J110</f>
        <v>0</v>
      </c>
      <c r="N110" s="82">
        <v>0</v>
      </c>
      <c r="O110" s="82">
        <f t="shared" ref="O110:O112" si="122">N110*G110</f>
        <v>0</v>
      </c>
      <c r="P110" s="82">
        <f t="shared" ref="P110:P112" si="123">(I110*K110)+N110</f>
        <v>0</v>
      </c>
      <c r="Q110" s="54">
        <f t="shared" ref="Q110:Q112" si="124">P110*G110</f>
        <v>0</v>
      </c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</row>
    <row r="111" spans="1:32" s="5" customFormat="1">
      <c r="A111" s="44">
        <f>IF(F111&lt;&gt;"",1+MAX($A$7:A110),"")</f>
        <v>82</v>
      </c>
      <c r="B111" s="171"/>
      <c r="C111" s="77"/>
      <c r="D111" s="97" t="s">
        <v>43</v>
      </c>
      <c r="E111" s="77">
        <f>E109*16*0.3048</f>
        <v>268.22399999999999</v>
      </c>
      <c r="F111" s="87">
        <v>0.05</v>
      </c>
      <c r="G111" s="88">
        <f t="shared" si="118"/>
        <v>281.6352</v>
      </c>
      <c r="H111" s="81" t="s">
        <v>39</v>
      </c>
      <c r="I111" s="80">
        <v>0</v>
      </c>
      <c r="J111" s="90">
        <f t="shared" si="119"/>
        <v>0</v>
      </c>
      <c r="K111" s="91">
        <v>0</v>
      </c>
      <c r="L111" s="82">
        <f t="shared" si="120"/>
        <v>0</v>
      </c>
      <c r="M111" s="82">
        <f t="shared" si="121"/>
        <v>0</v>
      </c>
      <c r="N111" s="82">
        <v>0</v>
      </c>
      <c r="O111" s="82">
        <f t="shared" si="122"/>
        <v>0</v>
      </c>
      <c r="P111" s="82">
        <f t="shared" si="123"/>
        <v>0</v>
      </c>
      <c r="Q111" s="54">
        <f t="shared" si="124"/>
        <v>0</v>
      </c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</row>
    <row r="112" spans="1:32" s="5" customFormat="1">
      <c r="A112" s="55">
        <f>IF(F112&lt;&gt;"",1+MAX($A$7:A111),"")</f>
        <v>83</v>
      </c>
      <c r="B112" s="171"/>
      <c r="C112" s="77"/>
      <c r="D112" s="97" t="s">
        <v>44</v>
      </c>
      <c r="E112" s="96">
        <f>0.084*E109*32*0.4536</f>
        <v>67.060224000000005</v>
      </c>
      <c r="F112" s="98">
        <v>0.05</v>
      </c>
      <c r="G112" s="88">
        <f t="shared" si="118"/>
        <v>70.413235200000003</v>
      </c>
      <c r="H112" s="81" t="s">
        <v>45</v>
      </c>
      <c r="I112" s="80">
        <v>0</v>
      </c>
      <c r="J112" s="90">
        <f t="shared" si="119"/>
        <v>0</v>
      </c>
      <c r="K112" s="91">
        <v>0</v>
      </c>
      <c r="L112" s="82">
        <f t="shared" si="120"/>
        <v>0</v>
      </c>
      <c r="M112" s="82">
        <f t="shared" si="121"/>
        <v>0</v>
      </c>
      <c r="N112" s="82">
        <v>0</v>
      </c>
      <c r="O112" s="82">
        <f t="shared" si="122"/>
        <v>0</v>
      </c>
      <c r="P112" s="82">
        <f t="shared" si="123"/>
        <v>0</v>
      </c>
      <c r="Q112" s="54">
        <f t="shared" si="124"/>
        <v>0</v>
      </c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</row>
    <row r="113" spans="1:32" s="5" customFormat="1">
      <c r="A113" s="44"/>
      <c r="B113" s="171"/>
      <c r="C113" s="77"/>
      <c r="D113" s="97"/>
      <c r="E113" s="96"/>
      <c r="F113" s="98"/>
      <c r="G113" s="88"/>
      <c r="H113" s="81"/>
      <c r="I113" s="80"/>
      <c r="J113" s="90"/>
      <c r="K113" s="91"/>
      <c r="L113" s="82"/>
      <c r="M113" s="82"/>
      <c r="N113" s="82"/>
      <c r="O113" s="82"/>
      <c r="P113" s="82"/>
      <c r="Q113" s="5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</row>
    <row r="114" spans="1:32" s="5" customFormat="1">
      <c r="A114" s="44">
        <f>IF(F114&lt;&gt;"",1+MAX($A$7:A112),"")</f>
        <v>84</v>
      </c>
      <c r="B114" s="171"/>
      <c r="C114" s="77"/>
      <c r="D114" s="95" t="s">
        <v>63</v>
      </c>
      <c r="E114" s="96">
        <v>14.45</v>
      </c>
      <c r="F114" s="87">
        <v>0.1</v>
      </c>
      <c r="G114" s="88">
        <f t="shared" ref="G114" si="125">E114*(1+F114)</f>
        <v>15.895</v>
      </c>
      <c r="H114" s="81" t="s">
        <v>39</v>
      </c>
      <c r="I114" s="80">
        <v>0</v>
      </c>
      <c r="J114" s="90">
        <f t="shared" ref="J114" si="126">+I114*G114</f>
        <v>0</v>
      </c>
      <c r="K114" s="91">
        <v>0</v>
      </c>
      <c r="L114" s="82">
        <f t="shared" ref="L114" si="127">I114*K114</f>
        <v>0</v>
      </c>
      <c r="M114" s="82">
        <f t="shared" ref="M114" si="128">K114*J114</f>
        <v>0</v>
      </c>
      <c r="N114" s="82">
        <v>0</v>
      </c>
      <c r="O114" s="82">
        <f t="shared" ref="O114" si="129">N114*G114</f>
        <v>0</v>
      </c>
      <c r="P114" s="82">
        <f t="shared" ref="P114" si="130">(I114*K114)+N114</f>
        <v>0</v>
      </c>
      <c r="Q114" s="54">
        <f t="shared" ref="Q114" si="131">P114*G114</f>
        <v>0</v>
      </c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</row>
    <row r="115" spans="1:32" s="5" customFormat="1">
      <c r="A115" s="55">
        <f>IF(F115&lt;&gt;"",1+MAX($A$7:A114),"")</f>
        <v>85</v>
      </c>
      <c r="B115" s="171"/>
      <c r="C115" s="77"/>
      <c r="D115" s="97" t="s">
        <v>40</v>
      </c>
      <c r="E115" s="96">
        <f>ROUNDUP(E114/(1.22*2.44),0)</f>
        <v>5</v>
      </c>
      <c r="F115" s="87">
        <v>0</v>
      </c>
      <c r="G115" s="88">
        <f t="shared" ref="G115:G118" si="132">E115*(1+F115)</f>
        <v>5</v>
      </c>
      <c r="H115" s="81" t="s">
        <v>41</v>
      </c>
      <c r="I115" s="80"/>
      <c r="J115" s="90"/>
      <c r="K115" s="91"/>
      <c r="L115" s="82"/>
      <c r="M115" s="82"/>
      <c r="N115" s="82"/>
      <c r="O115" s="82"/>
      <c r="P115" s="82"/>
      <c r="Q115" s="5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</row>
    <row r="116" spans="1:32" s="5" customFormat="1">
      <c r="A116" s="44">
        <f>IF(F116&lt;&gt;"",1+MAX($A$7:A115),"")</f>
        <v>86</v>
      </c>
      <c r="B116" s="171"/>
      <c r="C116" s="77"/>
      <c r="D116" s="97" t="s">
        <v>42</v>
      </c>
      <c r="E116" s="96">
        <f>E115*32*1.333</f>
        <v>213.28</v>
      </c>
      <c r="F116" s="87">
        <v>0</v>
      </c>
      <c r="G116" s="88">
        <f t="shared" si="132"/>
        <v>213.28</v>
      </c>
      <c r="H116" s="81" t="s">
        <v>41</v>
      </c>
      <c r="I116" s="80">
        <v>0</v>
      </c>
      <c r="J116" s="90">
        <f t="shared" ref="J116:J118" si="133">+I116*G116</f>
        <v>0</v>
      </c>
      <c r="K116" s="91">
        <v>0</v>
      </c>
      <c r="L116" s="82">
        <f t="shared" ref="L116:L118" si="134">I116*K116</f>
        <v>0</v>
      </c>
      <c r="M116" s="82">
        <f t="shared" ref="M116:M118" si="135">K116*J116</f>
        <v>0</v>
      </c>
      <c r="N116" s="82">
        <v>0</v>
      </c>
      <c r="O116" s="82">
        <f t="shared" ref="O116:O118" si="136">N116*G116</f>
        <v>0</v>
      </c>
      <c r="P116" s="82">
        <f t="shared" ref="P116:P118" si="137">(I116*K116)+N116</f>
        <v>0</v>
      </c>
      <c r="Q116" s="54">
        <f t="shared" ref="Q116:Q118" si="138">P116*G116</f>
        <v>0</v>
      </c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</row>
    <row r="117" spans="1:32" s="5" customFormat="1">
      <c r="A117" s="55">
        <f>IF(F117&lt;&gt;"",1+MAX($A$7:A116),"")</f>
        <v>87</v>
      </c>
      <c r="B117" s="171"/>
      <c r="C117" s="77"/>
      <c r="D117" s="97" t="s">
        <v>43</v>
      </c>
      <c r="E117" s="77">
        <f>E115*16*0.3048</f>
        <v>24.384</v>
      </c>
      <c r="F117" s="87">
        <v>0.05</v>
      </c>
      <c r="G117" s="88">
        <f t="shared" si="132"/>
        <v>25.603200000000001</v>
      </c>
      <c r="H117" s="81" t="s">
        <v>39</v>
      </c>
      <c r="I117" s="80">
        <v>0</v>
      </c>
      <c r="J117" s="90">
        <f t="shared" si="133"/>
        <v>0</v>
      </c>
      <c r="K117" s="91">
        <v>0</v>
      </c>
      <c r="L117" s="82">
        <f t="shared" si="134"/>
        <v>0</v>
      </c>
      <c r="M117" s="82">
        <f t="shared" si="135"/>
        <v>0</v>
      </c>
      <c r="N117" s="82">
        <v>0</v>
      </c>
      <c r="O117" s="82">
        <f t="shared" si="136"/>
        <v>0</v>
      </c>
      <c r="P117" s="82">
        <f t="shared" si="137"/>
        <v>0</v>
      </c>
      <c r="Q117" s="54">
        <f t="shared" si="138"/>
        <v>0</v>
      </c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</row>
    <row r="118" spans="1:32" s="5" customFormat="1">
      <c r="A118" s="44">
        <f>IF(F118&lt;&gt;"",1+MAX($A$7:A117),"")</f>
        <v>88</v>
      </c>
      <c r="B118" s="171"/>
      <c r="C118" s="77"/>
      <c r="D118" s="97" t="s">
        <v>44</v>
      </c>
      <c r="E118" s="96">
        <f>0.084*E115*32*0.4536</f>
        <v>6.0963839999999996</v>
      </c>
      <c r="F118" s="98">
        <v>0.05</v>
      </c>
      <c r="G118" s="88">
        <f t="shared" si="132"/>
        <v>6.4012032000000003</v>
      </c>
      <c r="H118" s="81" t="s">
        <v>45</v>
      </c>
      <c r="I118" s="80">
        <v>0</v>
      </c>
      <c r="J118" s="90">
        <f t="shared" si="133"/>
        <v>0</v>
      </c>
      <c r="K118" s="91">
        <v>0</v>
      </c>
      <c r="L118" s="82">
        <f t="shared" si="134"/>
        <v>0</v>
      </c>
      <c r="M118" s="82">
        <f t="shared" si="135"/>
        <v>0</v>
      </c>
      <c r="N118" s="82">
        <v>0</v>
      </c>
      <c r="O118" s="82">
        <f t="shared" si="136"/>
        <v>0</v>
      </c>
      <c r="P118" s="82">
        <f t="shared" si="137"/>
        <v>0</v>
      </c>
      <c r="Q118" s="54">
        <f t="shared" si="138"/>
        <v>0</v>
      </c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</row>
    <row r="119" spans="1:32" s="5" customFormat="1">
      <c r="A119" s="44"/>
      <c r="B119" s="171"/>
      <c r="C119" s="77"/>
      <c r="D119" s="97"/>
      <c r="E119" s="96"/>
      <c r="F119" s="98"/>
      <c r="G119" s="88"/>
      <c r="H119" s="81"/>
      <c r="I119" s="80"/>
      <c r="J119" s="90"/>
      <c r="K119" s="91"/>
      <c r="L119" s="82"/>
      <c r="M119" s="82"/>
      <c r="N119" s="82"/>
      <c r="O119" s="82"/>
      <c r="P119" s="82"/>
      <c r="Q119" s="5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</row>
    <row r="120" spans="1:32" s="5" customFormat="1">
      <c r="A120" s="55">
        <f>IF(F120&lt;&gt;"",1+MAX($A$7:A118),"")</f>
        <v>89</v>
      </c>
      <c r="B120" s="171"/>
      <c r="C120" s="77"/>
      <c r="D120" s="95" t="s">
        <v>64</v>
      </c>
      <c r="E120" s="96">
        <f>2*163.27</f>
        <v>326.54000000000002</v>
      </c>
      <c r="F120" s="87">
        <v>0.1</v>
      </c>
      <c r="G120" s="88">
        <f t="shared" ref="G120" si="139">E120*(1+F120)</f>
        <v>359.19400000000002</v>
      </c>
      <c r="H120" s="81" t="s">
        <v>39</v>
      </c>
      <c r="I120" s="80">
        <v>0</v>
      </c>
      <c r="J120" s="90">
        <f t="shared" ref="J120" si="140">+I120*G120</f>
        <v>0</v>
      </c>
      <c r="K120" s="91">
        <v>0</v>
      </c>
      <c r="L120" s="82">
        <f t="shared" ref="L120" si="141">I120*K120</f>
        <v>0</v>
      </c>
      <c r="M120" s="82">
        <f t="shared" ref="M120" si="142">K120*J120</f>
        <v>0</v>
      </c>
      <c r="N120" s="82">
        <v>0</v>
      </c>
      <c r="O120" s="82">
        <f t="shared" ref="O120" si="143">N120*G120</f>
        <v>0</v>
      </c>
      <c r="P120" s="82">
        <f t="shared" ref="P120" si="144">(I120*K120)+N120</f>
        <v>0</v>
      </c>
      <c r="Q120" s="54">
        <f t="shared" ref="Q120" si="145">P120*G120</f>
        <v>0</v>
      </c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</row>
    <row r="121" spans="1:32" s="5" customFormat="1">
      <c r="A121" s="44">
        <f>IF(F121&lt;&gt;"",1+MAX($A$7:A120),"")</f>
        <v>90</v>
      </c>
      <c r="B121" s="171"/>
      <c r="C121" s="77"/>
      <c r="D121" s="97" t="s">
        <v>40</v>
      </c>
      <c r="E121" s="96">
        <f>ROUNDUP(E120/(1.22*2.44),0)</f>
        <v>110</v>
      </c>
      <c r="F121" s="87">
        <v>0</v>
      </c>
      <c r="G121" s="88">
        <f t="shared" ref="G121:G124" si="146">E121*(1+F121)</f>
        <v>110</v>
      </c>
      <c r="H121" s="81" t="s">
        <v>41</v>
      </c>
      <c r="I121" s="80"/>
      <c r="J121" s="90"/>
      <c r="K121" s="91"/>
      <c r="L121" s="82"/>
      <c r="M121" s="82"/>
      <c r="N121" s="82"/>
      <c r="O121" s="82"/>
      <c r="P121" s="82"/>
      <c r="Q121" s="5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</row>
    <row r="122" spans="1:32" s="5" customFormat="1">
      <c r="A122" s="55">
        <f>IF(F122&lt;&gt;"",1+MAX($A$7:A121),"")</f>
        <v>91</v>
      </c>
      <c r="B122" s="171"/>
      <c r="C122" s="77"/>
      <c r="D122" s="97" t="s">
        <v>42</v>
      </c>
      <c r="E122" s="96">
        <f>E121*32*1.333</f>
        <v>4692.16</v>
      </c>
      <c r="F122" s="87">
        <v>0</v>
      </c>
      <c r="G122" s="88">
        <f t="shared" si="146"/>
        <v>4692.16</v>
      </c>
      <c r="H122" s="81" t="s">
        <v>41</v>
      </c>
      <c r="I122" s="80">
        <v>0</v>
      </c>
      <c r="J122" s="90">
        <f t="shared" ref="J122:J124" si="147">+I122*G122</f>
        <v>0</v>
      </c>
      <c r="K122" s="91">
        <v>0</v>
      </c>
      <c r="L122" s="82">
        <f t="shared" ref="L122:L124" si="148">I122*K122</f>
        <v>0</v>
      </c>
      <c r="M122" s="82">
        <f t="shared" ref="M122:M124" si="149">K122*J122</f>
        <v>0</v>
      </c>
      <c r="N122" s="82">
        <v>0</v>
      </c>
      <c r="O122" s="82">
        <f t="shared" ref="O122:O124" si="150">N122*G122</f>
        <v>0</v>
      </c>
      <c r="P122" s="82">
        <f t="shared" ref="P122:P124" si="151">(I122*K122)+N122</f>
        <v>0</v>
      </c>
      <c r="Q122" s="54">
        <f t="shared" ref="Q122:Q124" si="152">P122*G122</f>
        <v>0</v>
      </c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</row>
    <row r="123" spans="1:32" s="5" customFormat="1">
      <c r="A123" s="44">
        <f>IF(F123&lt;&gt;"",1+MAX($A$7:A122),"")</f>
        <v>92</v>
      </c>
      <c r="B123" s="171"/>
      <c r="C123" s="77"/>
      <c r="D123" s="97" t="s">
        <v>43</v>
      </c>
      <c r="E123" s="77">
        <f>E121*16*0.3048</f>
        <v>536.44799999999998</v>
      </c>
      <c r="F123" s="87">
        <v>0.05</v>
      </c>
      <c r="G123" s="88">
        <f t="shared" si="146"/>
        <v>563.2704</v>
      </c>
      <c r="H123" s="81" t="s">
        <v>39</v>
      </c>
      <c r="I123" s="80">
        <v>0</v>
      </c>
      <c r="J123" s="90">
        <f t="shared" si="147"/>
        <v>0</v>
      </c>
      <c r="K123" s="91">
        <v>0</v>
      </c>
      <c r="L123" s="82">
        <f t="shared" si="148"/>
        <v>0</v>
      </c>
      <c r="M123" s="82">
        <f t="shared" si="149"/>
        <v>0</v>
      </c>
      <c r="N123" s="82">
        <v>0</v>
      </c>
      <c r="O123" s="82">
        <f t="shared" si="150"/>
        <v>0</v>
      </c>
      <c r="P123" s="82">
        <f t="shared" si="151"/>
        <v>0</v>
      </c>
      <c r="Q123" s="54">
        <f t="shared" si="152"/>
        <v>0</v>
      </c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</row>
    <row r="124" spans="1:32" s="5" customFormat="1">
      <c r="A124" s="55">
        <f>IF(F124&lt;&gt;"",1+MAX($A$7:A123),"")</f>
        <v>93</v>
      </c>
      <c r="B124" s="171"/>
      <c r="C124" s="77"/>
      <c r="D124" s="97" t="s">
        <v>44</v>
      </c>
      <c r="E124" s="96">
        <f>0.084*E121*32*0.4536</f>
        <v>134.12044800000001</v>
      </c>
      <c r="F124" s="98">
        <v>0.05</v>
      </c>
      <c r="G124" s="88">
        <f t="shared" si="146"/>
        <v>140.82647040000001</v>
      </c>
      <c r="H124" s="81" t="s">
        <v>45</v>
      </c>
      <c r="I124" s="80">
        <v>0</v>
      </c>
      <c r="J124" s="90">
        <f t="shared" si="147"/>
        <v>0</v>
      </c>
      <c r="K124" s="91">
        <v>0</v>
      </c>
      <c r="L124" s="82">
        <f t="shared" si="148"/>
        <v>0</v>
      </c>
      <c r="M124" s="82">
        <f t="shared" si="149"/>
        <v>0</v>
      </c>
      <c r="N124" s="82">
        <v>0</v>
      </c>
      <c r="O124" s="82">
        <f t="shared" si="150"/>
        <v>0</v>
      </c>
      <c r="P124" s="82">
        <f t="shared" si="151"/>
        <v>0</v>
      </c>
      <c r="Q124" s="54">
        <f t="shared" si="152"/>
        <v>0</v>
      </c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</row>
    <row r="125" spans="1:32" s="6" customFormat="1">
      <c r="A125" s="44" t="str">
        <f>IF(F125&lt;&gt;"",1+MAX($A$7:A124),"")</f>
        <v/>
      </c>
      <c r="B125" s="171"/>
      <c r="C125" s="101"/>
      <c r="D125" s="57"/>
      <c r="E125" s="60"/>
      <c r="F125" s="102"/>
      <c r="G125" s="103"/>
      <c r="H125" s="58"/>
      <c r="I125" s="50"/>
      <c r="J125" s="51"/>
      <c r="K125" s="52"/>
      <c r="L125" s="53"/>
      <c r="M125" s="68"/>
      <c r="N125" s="68"/>
      <c r="O125" s="68"/>
      <c r="P125" s="68"/>
      <c r="Q125" s="104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</row>
    <row r="126" spans="1:32" s="6" customFormat="1">
      <c r="A126" s="44" t="str">
        <f>IF(F126&lt;&gt;"",1+MAX($A$7:A125),"")</f>
        <v/>
      </c>
      <c r="B126" s="101"/>
      <c r="C126" s="101"/>
      <c r="D126" s="57"/>
      <c r="E126" s="60"/>
      <c r="F126" s="102"/>
      <c r="G126" s="103"/>
      <c r="H126" s="58"/>
      <c r="I126" s="50"/>
      <c r="J126" s="51"/>
      <c r="K126" s="52"/>
      <c r="L126" s="53"/>
      <c r="M126" s="68"/>
      <c r="N126" s="68"/>
      <c r="O126" s="68"/>
      <c r="P126" s="68"/>
      <c r="Q126" s="104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</row>
    <row r="127" spans="1:32" s="6" customFormat="1">
      <c r="A127" s="55" t="str">
        <f>IF(F127&lt;&gt;"",1+MAX($A$7:A126),"")</f>
        <v/>
      </c>
      <c r="B127" s="106"/>
      <c r="C127" s="106"/>
      <c r="D127" s="71" t="s">
        <v>31</v>
      </c>
      <c r="E127" s="107"/>
      <c r="F127" s="107"/>
      <c r="G127" s="108"/>
      <c r="H127" s="107"/>
      <c r="I127" s="107"/>
      <c r="J127" s="109"/>
      <c r="K127" s="109"/>
      <c r="L127" s="110"/>
      <c r="M127" s="111"/>
      <c r="N127" s="110"/>
      <c r="O127" s="110"/>
      <c r="P127" s="112"/>
      <c r="Q127" s="74">
        <f>SUM(Q20:Q125)</f>
        <v>0</v>
      </c>
    </row>
    <row r="128" spans="1:32" s="6" customFormat="1">
      <c r="A128" s="44" t="str">
        <f>IF(F128&lt;&gt;"",1+MAX($A$7:A127),"")</f>
        <v/>
      </c>
      <c r="B128" s="113"/>
      <c r="C128" s="113"/>
      <c r="D128" s="113"/>
      <c r="E128" s="113"/>
      <c r="F128" s="113"/>
      <c r="G128" s="113"/>
      <c r="H128" s="114"/>
      <c r="I128" s="114"/>
      <c r="J128" s="114"/>
      <c r="K128" s="114"/>
      <c r="L128" s="114"/>
      <c r="M128" s="114"/>
      <c r="N128" s="114"/>
      <c r="O128" s="114"/>
      <c r="P128" s="113"/>
      <c r="Q128" s="115"/>
    </row>
    <row r="129" spans="1:32" s="6" customFormat="1">
      <c r="A129" s="116" t="str">
        <f>IF(F129&lt;&gt;"",1+MAX($A$7:A128),"")</f>
        <v/>
      </c>
      <c r="B129" s="113"/>
      <c r="C129" s="113"/>
      <c r="D129" s="113"/>
      <c r="E129" s="113"/>
      <c r="F129" s="113"/>
      <c r="G129" s="113"/>
      <c r="H129" s="114"/>
      <c r="I129" s="114"/>
      <c r="J129" s="114"/>
      <c r="K129" s="114"/>
      <c r="L129" s="114"/>
      <c r="M129" s="114"/>
      <c r="N129" s="114"/>
      <c r="O129" s="114"/>
      <c r="P129" s="113"/>
      <c r="Q129" s="115"/>
    </row>
    <row r="130" spans="1:32" s="7" customFormat="1" ht="31.2">
      <c r="A130" s="116" t="str">
        <f>IF(F130&lt;&gt;"",1+MAX($A$7:A129),"")</f>
        <v/>
      </c>
      <c r="B130" s="117"/>
      <c r="C130" s="117"/>
      <c r="D130" s="117"/>
      <c r="E130" s="117"/>
      <c r="F130" s="117"/>
      <c r="G130" s="117"/>
      <c r="H130" s="169" t="s">
        <v>65</v>
      </c>
      <c r="I130" s="169"/>
      <c r="J130" s="119">
        <f>SUM(J9:J129)</f>
        <v>0</v>
      </c>
      <c r="K130" s="169" t="s">
        <v>17</v>
      </c>
      <c r="L130" s="169"/>
      <c r="M130" s="120">
        <f>SUM(M9:M128)</f>
        <v>0</v>
      </c>
      <c r="N130" s="118" t="s">
        <v>19</v>
      </c>
      <c r="O130" s="120">
        <f>SUM(O9:O128)</f>
        <v>0</v>
      </c>
      <c r="P130" s="117"/>
      <c r="Q130" s="121"/>
    </row>
    <row r="131" spans="1:32" s="7" customFormat="1">
      <c r="A131" s="122"/>
      <c r="B131" s="123"/>
      <c r="C131" s="124"/>
      <c r="D131" s="125" t="s">
        <v>66</v>
      </c>
      <c r="E131" s="126"/>
      <c r="F131" s="126"/>
      <c r="G131" s="127"/>
      <c r="H131" s="126"/>
      <c r="I131" s="126"/>
      <c r="J131" s="126"/>
      <c r="K131" s="126"/>
      <c r="L131" s="128"/>
      <c r="M131" s="128"/>
      <c r="N131" s="128"/>
      <c r="O131" s="128"/>
      <c r="P131" s="128"/>
      <c r="Q131" s="129">
        <f>SUM(Q9:Q128)/2</f>
        <v>0</v>
      </c>
    </row>
    <row r="132" spans="1:32" s="7" customFormat="1">
      <c r="A132" s="122"/>
      <c r="B132" s="123"/>
      <c r="C132" s="130"/>
      <c r="D132" s="131" t="s">
        <v>67</v>
      </c>
      <c r="E132" s="132"/>
      <c r="F132" s="133"/>
      <c r="G132" s="132"/>
      <c r="H132" s="133"/>
      <c r="I132" s="133"/>
      <c r="J132" s="133"/>
      <c r="K132" s="133"/>
      <c r="L132" s="134">
        <v>0.05</v>
      </c>
      <c r="M132" s="134"/>
      <c r="N132" s="134"/>
      <c r="O132" s="134"/>
      <c r="P132" s="134"/>
      <c r="Q132" s="135">
        <f>Q131*L132</f>
        <v>0</v>
      </c>
      <c r="R132" s="136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</row>
    <row r="133" spans="1:32" s="7" customFormat="1">
      <c r="A133" s="138"/>
      <c r="B133" s="139"/>
      <c r="C133" s="140"/>
      <c r="D133" s="141" t="s">
        <v>68</v>
      </c>
      <c r="E133" s="142"/>
      <c r="F133" s="143"/>
      <c r="G133" s="142"/>
      <c r="H133" s="143"/>
      <c r="I133" s="143"/>
      <c r="J133" s="143"/>
      <c r="K133" s="143"/>
      <c r="L133" s="144">
        <v>0.15</v>
      </c>
      <c r="M133" s="144"/>
      <c r="N133" s="144"/>
      <c r="O133" s="144"/>
      <c r="P133" s="144"/>
      <c r="Q133" s="145">
        <f>Q131*L133</f>
        <v>0</v>
      </c>
      <c r="R133" s="136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</row>
    <row r="134" spans="1:32" s="7" customFormat="1">
      <c r="A134" s="146"/>
      <c r="B134" s="147"/>
      <c r="C134" s="148"/>
      <c r="D134" s="149" t="s">
        <v>69</v>
      </c>
      <c r="E134" s="150"/>
      <c r="F134" s="151"/>
      <c r="G134" s="150"/>
      <c r="H134" s="151"/>
      <c r="I134" s="151"/>
      <c r="J134" s="151"/>
      <c r="K134" s="151"/>
      <c r="L134" s="152">
        <v>0.13</v>
      </c>
      <c r="M134" s="153"/>
      <c r="N134" s="153"/>
      <c r="O134" s="153"/>
      <c r="P134" s="153"/>
      <c r="Q134" s="154">
        <f>O130*L134</f>
        <v>0</v>
      </c>
      <c r="R134" s="136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</row>
    <row r="135" spans="1:32" s="7" customFormat="1">
      <c r="A135" s="155"/>
      <c r="B135" s="156"/>
      <c r="C135" s="157"/>
      <c r="D135" s="158" t="s">
        <v>70</v>
      </c>
      <c r="E135" s="159"/>
      <c r="F135" s="159"/>
      <c r="G135" s="160"/>
      <c r="H135" s="159"/>
      <c r="I135" s="159"/>
      <c r="J135" s="159"/>
      <c r="K135" s="159"/>
      <c r="L135" s="161"/>
      <c r="M135" s="161"/>
      <c r="N135" s="161"/>
      <c r="O135" s="161"/>
      <c r="P135" s="161"/>
      <c r="Q135" s="162">
        <f>SUM(Q131:Q134)</f>
        <v>0</v>
      </c>
    </row>
  </sheetData>
  <mergeCells count="7">
    <mergeCell ref="A2:Q2"/>
    <mergeCell ref="J3:K3"/>
    <mergeCell ref="J4:K4"/>
    <mergeCell ref="J5:K5"/>
    <mergeCell ref="H130:I130"/>
    <mergeCell ref="K130:L130"/>
    <mergeCell ref="B20:B125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CC315FD2-D0F1-4128-83A6-CEFCC09F3F3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Takeoff Breakdown</vt:lpstr>
      <vt:lpstr>'Takeoff Breakdown'!Print_Area</vt:lpstr>
      <vt:lpstr>'Takeoff Breakdown'!Print_Titles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CH Shahzaib</cp:lastModifiedBy>
  <cp:lastPrinted>2023-01-11T20:23:00Z</cp:lastPrinted>
  <dcterms:created xsi:type="dcterms:W3CDTF">2016-03-30T11:57:00Z</dcterms:created>
  <dcterms:modified xsi:type="dcterms:W3CDTF">2026-08-07T19:50:21Z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{CC315FD2-D0F1-4128-83A6-CEFCC09F3F33}</vt:lpwstr>
  </property>
  <property fmtid="{D5CDD505-2E9C-101B-9397-08002B2CF9AE}" pid="6" name="ICV">
    <vt:lpwstr>280BF9FB244C40259DDAE5489483B858_13</vt:lpwstr>
  </property>
  <property fmtid="{D5CDD505-2E9C-101B-9397-08002B2CF9AE}" pid="7" name="KSOProductBuildVer">
    <vt:lpwstr>1033-12.1.0.25242</vt:lpwstr>
  </property>
  <property fmtid="{D5CDD505-2E9C-101B-9397-08002B2CF9AE}" pid="8" name="CalculationRule">
    <vt:i4>0</vt:i4>
  </property>
</Properties>
</file>