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City\Downloads\"/>
    </mc:Choice>
  </mc:AlternateContent>
  <xr:revisionPtr revIDLastSave="0" documentId="13_ncr:1_{46119855-A199-451B-8739-0151BAF7DBB5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General Summary" sheetId="4" r:id="rId1"/>
    <sheet name="Base Bid" sheetId="1" r:id="rId2"/>
    <sheet name="Alternate" sheetId="7" r:id="rId3"/>
    <sheet name="LABOR SHEET" sheetId="6" r:id="rId4"/>
  </sheets>
  <definedNames>
    <definedName name="_xlnm._FilterDatabase" localSheetId="2" hidden="1">Alternate!$A$15:$AJ$371</definedName>
    <definedName name="_xlnm._FilterDatabase" localSheetId="1" hidden="1">'Base Bid'!$A$15:$AJ$371</definedName>
    <definedName name="_xlnm.Print_Area" localSheetId="2">Alternate!$A$3:$Q$371</definedName>
    <definedName name="_xlnm.Print_Area" localSheetId="1">'Base Bid'!$A$3:$Q$371</definedName>
    <definedName name="_xlnm.Print_Area" localSheetId="0">'General Summary'!$A$1:$P$26</definedName>
    <definedName name="_xlnm.Print_Titles" localSheetId="2">Alternate!$2:$3</definedName>
    <definedName name="_xlnm.Print_Titles" localSheetId="1">'Base Bid'!$2:$3</definedName>
  </definedNames>
  <calcPr calcId="181029"/>
</workbook>
</file>

<file path=xl/calcChain.xml><?xml version="1.0" encoding="utf-8"?>
<calcChain xmlns="http://schemas.openxmlformats.org/spreadsheetml/2006/main">
  <c r="R371" i="7" l="1"/>
  <c r="R370" i="7"/>
  <c r="R369" i="7"/>
  <c r="R368" i="7"/>
  <c r="R367" i="7"/>
  <c r="R366" i="7"/>
  <c r="P365" i="7"/>
  <c r="L365" i="7"/>
  <c r="H365" i="7"/>
  <c r="A364" i="7"/>
  <c r="A363" i="7"/>
  <c r="R362" i="7"/>
  <c r="A362" i="7"/>
  <c r="A361" i="7"/>
  <c r="Q360" i="7"/>
  <c r="P360" i="7"/>
  <c r="O360" i="7"/>
  <c r="N360" i="7"/>
  <c r="M360" i="7"/>
  <c r="L360" i="7"/>
  <c r="K360" i="7"/>
  <c r="J360" i="7"/>
  <c r="H360" i="7"/>
  <c r="E360" i="7"/>
  <c r="A360" i="7"/>
  <c r="Q359" i="7"/>
  <c r="P359" i="7"/>
  <c r="O359" i="7"/>
  <c r="N359" i="7"/>
  <c r="M359" i="7"/>
  <c r="L359" i="7"/>
  <c r="J359" i="7"/>
  <c r="H359" i="7"/>
  <c r="A359" i="7"/>
  <c r="Q358" i="7"/>
  <c r="P358" i="7"/>
  <c r="O358" i="7"/>
  <c r="N358" i="7"/>
  <c r="M358" i="7"/>
  <c r="L358" i="7"/>
  <c r="J358" i="7"/>
  <c r="H358" i="7"/>
  <c r="A358" i="7"/>
  <c r="Q357" i="7"/>
  <c r="P357" i="7"/>
  <c r="O357" i="7"/>
  <c r="N357" i="7"/>
  <c r="M357" i="7"/>
  <c r="L357" i="7"/>
  <c r="J357" i="7"/>
  <c r="H357" i="7"/>
  <c r="A357" i="7"/>
  <c r="A356" i="7"/>
  <c r="A355" i="7"/>
  <c r="A354" i="7"/>
  <c r="Q353" i="7"/>
  <c r="P353" i="7"/>
  <c r="O353" i="7"/>
  <c r="N353" i="7"/>
  <c r="M353" i="7"/>
  <c r="L353" i="7"/>
  <c r="K353" i="7"/>
  <c r="J353" i="7"/>
  <c r="I353" i="7"/>
  <c r="H353" i="7"/>
  <c r="A353" i="7"/>
  <c r="Q352" i="7"/>
  <c r="P352" i="7"/>
  <c r="O352" i="7"/>
  <c r="N352" i="7"/>
  <c r="M352" i="7"/>
  <c r="L352" i="7"/>
  <c r="K352" i="7"/>
  <c r="J352" i="7"/>
  <c r="I352" i="7"/>
  <c r="H352" i="7"/>
  <c r="A352" i="7"/>
  <c r="Q351" i="7"/>
  <c r="P351" i="7"/>
  <c r="O351" i="7"/>
  <c r="N351" i="7"/>
  <c r="M351" i="7"/>
  <c r="L351" i="7"/>
  <c r="J351" i="7"/>
  <c r="I351" i="7"/>
  <c r="H351" i="7"/>
  <c r="A351" i="7"/>
  <c r="Q350" i="7"/>
  <c r="P350" i="7"/>
  <c r="O350" i="7"/>
  <c r="N350" i="7"/>
  <c r="M350" i="7"/>
  <c r="L350" i="7"/>
  <c r="J350" i="7"/>
  <c r="H350" i="7"/>
  <c r="A350" i="7"/>
  <c r="Q349" i="7"/>
  <c r="P349" i="7"/>
  <c r="O349" i="7"/>
  <c r="N349" i="7"/>
  <c r="M349" i="7"/>
  <c r="L349" i="7"/>
  <c r="J349" i="7"/>
  <c r="H349" i="7"/>
  <c r="A349" i="7"/>
  <c r="Q348" i="7"/>
  <c r="P348" i="7"/>
  <c r="O348" i="7"/>
  <c r="N348" i="7"/>
  <c r="M348" i="7"/>
  <c r="L348" i="7"/>
  <c r="J348" i="7"/>
  <c r="H348" i="7"/>
  <c r="A348" i="7"/>
  <c r="Q347" i="7"/>
  <c r="P347" i="7"/>
  <c r="O347" i="7"/>
  <c r="N347" i="7"/>
  <c r="M347" i="7"/>
  <c r="L347" i="7"/>
  <c r="J347" i="7"/>
  <c r="H347" i="7"/>
  <c r="A347" i="7"/>
  <c r="Q346" i="7"/>
  <c r="P346" i="7"/>
  <c r="O346" i="7"/>
  <c r="N346" i="7"/>
  <c r="M346" i="7"/>
  <c r="L346" i="7"/>
  <c r="J346" i="7"/>
  <c r="H346" i="7"/>
  <c r="A346" i="7"/>
  <c r="Q345" i="7"/>
  <c r="P345" i="7"/>
  <c r="O345" i="7"/>
  <c r="N345" i="7"/>
  <c r="M345" i="7"/>
  <c r="L345" i="7"/>
  <c r="J345" i="7"/>
  <c r="H345" i="7"/>
  <c r="A345" i="7"/>
  <c r="Q344" i="7"/>
  <c r="P344" i="7"/>
  <c r="O344" i="7"/>
  <c r="N344" i="7"/>
  <c r="M344" i="7"/>
  <c r="L344" i="7"/>
  <c r="J344" i="7"/>
  <c r="H344" i="7"/>
  <c r="A344" i="7"/>
  <c r="Q343" i="7"/>
  <c r="P343" i="7"/>
  <c r="O343" i="7"/>
  <c r="N343" i="7"/>
  <c r="M343" i="7"/>
  <c r="L343" i="7"/>
  <c r="J343" i="7"/>
  <c r="H343" i="7"/>
  <c r="A343" i="7"/>
  <c r="Q342" i="7"/>
  <c r="P342" i="7"/>
  <c r="O342" i="7"/>
  <c r="N342" i="7"/>
  <c r="M342" i="7"/>
  <c r="L342" i="7"/>
  <c r="J342" i="7"/>
  <c r="H342" i="7"/>
  <c r="A342" i="7"/>
  <c r="Q341" i="7"/>
  <c r="P341" i="7"/>
  <c r="O341" i="7"/>
  <c r="N341" i="7"/>
  <c r="M341" i="7"/>
  <c r="L341" i="7"/>
  <c r="J341" i="7"/>
  <c r="H341" i="7"/>
  <c r="A341" i="7"/>
  <c r="Q340" i="7"/>
  <c r="P340" i="7"/>
  <c r="O340" i="7"/>
  <c r="N340" i="7"/>
  <c r="M340" i="7"/>
  <c r="L340" i="7"/>
  <c r="J340" i="7"/>
  <c r="H340" i="7"/>
  <c r="A340" i="7"/>
  <c r="Q339" i="7"/>
  <c r="P339" i="7"/>
  <c r="O339" i="7"/>
  <c r="N339" i="7"/>
  <c r="M339" i="7"/>
  <c r="L339" i="7"/>
  <c r="J339" i="7"/>
  <c r="H339" i="7"/>
  <c r="A339" i="7"/>
  <c r="Q338" i="7"/>
  <c r="P338" i="7"/>
  <c r="O338" i="7"/>
  <c r="N338" i="7"/>
  <c r="M338" i="7"/>
  <c r="L338" i="7"/>
  <c r="J338" i="7"/>
  <c r="H338" i="7"/>
  <c r="A338" i="7"/>
  <c r="Q337" i="7"/>
  <c r="P337" i="7"/>
  <c r="O337" i="7"/>
  <c r="N337" i="7"/>
  <c r="M337" i="7"/>
  <c r="L337" i="7"/>
  <c r="J337" i="7"/>
  <c r="H337" i="7"/>
  <c r="A337" i="7"/>
  <c r="Q336" i="7"/>
  <c r="P336" i="7"/>
  <c r="O336" i="7"/>
  <c r="N336" i="7"/>
  <c r="M336" i="7"/>
  <c r="L336" i="7"/>
  <c r="J336" i="7"/>
  <c r="H336" i="7"/>
  <c r="A336" i="7"/>
  <c r="Q335" i="7"/>
  <c r="P335" i="7"/>
  <c r="O335" i="7"/>
  <c r="N335" i="7"/>
  <c r="M335" i="7"/>
  <c r="L335" i="7"/>
  <c r="J335" i="7"/>
  <c r="H335" i="7"/>
  <c r="A335" i="7"/>
  <c r="Q334" i="7"/>
  <c r="P334" i="7"/>
  <c r="O334" i="7"/>
  <c r="N334" i="7"/>
  <c r="M334" i="7"/>
  <c r="L334" i="7"/>
  <c r="J334" i="7"/>
  <c r="H334" i="7"/>
  <c r="A334" i="7"/>
  <c r="Q333" i="7"/>
  <c r="P333" i="7"/>
  <c r="O333" i="7"/>
  <c r="N333" i="7"/>
  <c r="M333" i="7"/>
  <c r="L333" i="7"/>
  <c r="J333" i="7"/>
  <c r="H333" i="7"/>
  <c r="A333" i="7"/>
  <c r="Q332" i="7"/>
  <c r="P332" i="7"/>
  <c r="O332" i="7"/>
  <c r="N332" i="7"/>
  <c r="M332" i="7"/>
  <c r="L332" i="7"/>
  <c r="J332" i="7"/>
  <c r="H332" i="7"/>
  <c r="A332" i="7"/>
  <c r="Q331" i="7"/>
  <c r="P331" i="7"/>
  <c r="O331" i="7"/>
  <c r="N331" i="7"/>
  <c r="M331" i="7"/>
  <c r="L331" i="7"/>
  <c r="J331" i="7"/>
  <c r="H331" i="7"/>
  <c r="A331" i="7"/>
  <c r="Q330" i="7"/>
  <c r="P330" i="7"/>
  <c r="O330" i="7"/>
  <c r="N330" i="7"/>
  <c r="M330" i="7"/>
  <c r="L330" i="7"/>
  <c r="J330" i="7"/>
  <c r="H330" i="7"/>
  <c r="A330" i="7"/>
  <c r="Q329" i="7"/>
  <c r="P329" i="7"/>
  <c r="O329" i="7"/>
  <c r="N329" i="7"/>
  <c r="M329" i="7"/>
  <c r="L329" i="7"/>
  <c r="J329" i="7"/>
  <c r="H329" i="7"/>
  <c r="A329" i="7"/>
  <c r="Q328" i="7"/>
  <c r="P328" i="7"/>
  <c r="O328" i="7"/>
  <c r="N328" i="7"/>
  <c r="M328" i="7"/>
  <c r="L328" i="7"/>
  <c r="J328" i="7"/>
  <c r="H328" i="7"/>
  <c r="A328" i="7"/>
  <c r="Q327" i="7"/>
  <c r="P327" i="7"/>
  <c r="O327" i="7"/>
  <c r="N327" i="7"/>
  <c r="M327" i="7"/>
  <c r="L327" i="7"/>
  <c r="J327" i="7"/>
  <c r="H327" i="7"/>
  <c r="A327" i="7"/>
  <c r="Q326" i="7"/>
  <c r="P326" i="7"/>
  <c r="O326" i="7"/>
  <c r="N326" i="7"/>
  <c r="M326" i="7"/>
  <c r="L326" i="7"/>
  <c r="J326" i="7"/>
  <c r="H326" i="7"/>
  <c r="A326" i="7"/>
  <c r="A325" i="7"/>
  <c r="A324" i="7"/>
  <c r="Q323" i="7"/>
  <c r="P323" i="7"/>
  <c r="O323" i="7"/>
  <c r="N323" i="7"/>
  <c r="M323" i="7"/>
  <c r="L323" i="7"/>
  <c r="J323" i="7"/>
  <c r="H323" i="7"/>
  <c r="A323" i="7"/>
  <c r="Q322" i="7"/>
  <c r="P322" i="7"/>
  <c r="O322" i="7"/>
  <c r="N322" i="7"/>
  <c r="M322" i="7"/>
  <c r="L322" i="7"/>
  <c r="J322" i="7"/>
  <c r="H322" i="7"/>
  <c r="A322" i="7"/>
  <c r="Q321" i="7"/>
  <c r="P321" i="7"/>
  <c r="O321" i="7"/>
  <c r="N321" i="7"/>
  <c r="M321" i="7"/>
  <c r="L321" i="7"/>
  <c r="J321" i="7"/>
  <c r="H321" i="7"/>
  <c r="A321" i="7"/>
  <c r="Q320" i="7"/>
  <c r="P320" i="7"/>
  <c r="O320" i="7"/>
  <c r="N320" i="7"/>
  <c r="M320" i="7"/>
  <c r="L320" i="7"/>
  <c r="J320" i="7"/>
  <c r="H320" i="7"/>
  <c r="A320" i="7"/>
  <c r="Q319" i="7"/>
  <c r="P319" i="7"/>
  <c r="O319" i="7"/>
  <c r="N319" i="7"/>
  <c r="M319" i="7"/>
  <c r="L319" i="7"/>
  <c r="J319" i="7"/>
  <c r="H319" i="7"/>
  <c r="A319" i="7"/>
  <c r="Q318" i="7"/>
  <c r="P318" i="7"/>
  <c r="O318" i="7"/>
  <c r="N318" i="7"/>
  <c r="M318" i="7"/>
  <c r="L318" i="7"/>
  <c r="J318" i="7"/>
  <c r="H318" i="7"/>
  <c r="A318" i="7"/>
  <c r="Q317" i="7"/>
  <c r="P317" i="7"/>
  <c r="O317" i="7"/>
  <c r="N317" i="7"/>
  <c r="M317" i="7"/>
  <c r="L317" i="7"/>
  <c r="J317" i="7"/>
  <c r="H317" i="7"/>
  <c r="A317" i="7"/>
  <c r="A316" i="7"/>
  <c r="A315" i="7"/>
  <c r="Q314" i="7"/>
  <c r="P314" i="7"/>
  <c r="O314" i="7"/>
  <c r="N314" i="7"/>
  <c r="M314" i="7"/>
  <c r="L314" i="7"/>
  <c r="K314" i="7"/>
  <c r="J314" i="7"/>
  <c r="I314" i="7"/>
  <c r="H314" i="7"/>
  <c r="A314" i="7"/>
  <c r="Q313" i="7"/>
  <c r="P313" i="7"/>
  <c r="O313" i="7"/>
  <c r="N313" i="7"/>
  <c r="M313" i="7"/>
  <c r="L313" i="7"/>
  <c r="J313" i="7"/>
  <c r="H313" i="7"/>
  <c r="A313" i="7"/>
  <c r="Q312" i="7"/>
  <c r="P312" i="7"/>
  <c r="O312" i="7"/>
  <c r="N312" i="7"/>
  <c r="M312" i="7"/>
  <c r="L312" i="7"/>
  <c r="J312" i="7"/>
  <c r="H312" i="7"/>
  <c r="A312" i="7"/>
  <c r="Q311" i="7"/>
  <c r="P311" i="7"/>
  <c r="O311" i="7"/>
  <c r="N311" i="7"/>
  <c r="M311" i="7"/>
  <c r="L311" i="7"/>
  <c r="J311" i="7"/>
  <c r="H311" i="7"/>
  <c r="A311" i="7"/>
  <c r="Q310" i="7"/>
  <c r="P310" i="7"/>
  <c r="O310" i="7"/>
  <c r="N310" i="7"/>
  <c r="M310" i="7"/>
  <c r="L310" i="7"/>
  <c r="J310" i="7"/>
  <c r="H310" i="7"/>
  <c r="A310" i="7"/>
  <c r="Q309" i="7"/>
  <c r="P309" i="7"/>
  <c r="O309" i="7"/>
  <c r="N309" i="7"/>
  <c r="M309" i="7"/>
  <c r="L309" i="7"/>
  <c r="J309" i="7"/>
  <c r="H309" i="7"/>
  <c r="A309" i="7"/>
  <c r="Q308" i="7"/>
  <c r="P308" i="7"/>
  <c r="O308" i="7"/>
  <c r="N308" i="7"/>
  <c r="M308" i="7"/>
  <c r="L308" i="7"/>
  <c r="J308" i="7"/>
  <c r="H308" i="7"/>
  <c r="A308" i="7"/>
  <c r="Q307" i="7"/>
  <c r="P307" i="7"/>
  <c r="O307" i="7"/>
  <c r="N307" i="7"/>
  <c r="M307" i="7"/>
  <c r="L307" i="7"/>
  <c r="J307" i="7"/>
  <c r="H307" i="7"/>
  <c r="A307" i="7"/>
  <c r="Q306" i="7"/>
  <c r="P306" i="7"/>
  <c r="O306" i="7"/>
  <c r="N306" i="7"/>
  <c r="M306" i="7"/>
  <c r="L306" i="7"/>
  <c r="J306" i="7"/>
  <c r="H306" i="7"/>
  <c r="A306" i="7"/>
  <c r="Q305" i="7"/>
  <c r="P305" i="7"/>
  <c r="O305" i="7"/>
  <c r="N305" i="7"/>
  <c r="M305" i="7"/>
  <c r="L305" i="7"/>
  <c r="J305" i="7"/>
  <c r="H305" i="7"/>
  <c r="A305" i="7"/>
  <c r="Q304" i="7"/>
  <c r="P304" i="7"/>
  <c r="O304" i="7"/>
  <c r="N304" i="7"/>
  <c r="M304" i="7"/>
  <c r="L304" i="7"/>
  <c r="J304" i="7"/>
  <c r="H304" i="7"/>
  <c r="A304" i="7"/>
  <c r="Q303" i="7"/>
  <c r="P303" i="7"/>
  <c r="O303" i="7"/>
  <c r="N303" i="7"/>
  <c r="M303" i="7"/>
  <c r="L303" i="7"/>
  <c r="J303" i="7"/>
  <c r="H303" i="7"/>
  <c r="A303" i="7"/>
  <c r="Q302" i="7"/>
  <c r="P302" i="7"/>
  <c r="O302" i="7"/>
  <c r="N302" i="7"/>
  <c r="M302" i="7"/>
  <c r="L302" i="7"/>
  <c r="J302" i="7"/>
  <c r="H302" i="7"/>
  <c r="A302" i="7"/>
  <c r="Q301" i="7"/>
  <c r="P301" i="7"/>
  <c r="O301" i="7"/>
  <c r="N301" i="7"/>
  <c r="M301" i="7"/>
  <c r="L301" i="7"/>
  <c r="J301" i="7"/>
  <c r="H301" i="7"/>
  <c r="A301" i="7"/>
  <c r="Q300" i="7"/>
  <c r="P300" i="7"/>
  <c r="O300" i="7"/>
  <c r="N300" i="7"/>
  <c r="M300" i="7"/>
  <c r="L300" i="7"/>
  <c r="J300" i="7"/>
  <c r="H300" i="7"/>
  <c r="A300" i="7"/>
  <c r="A299" i="7"/>
  <c r="A298" i="7"/>
  <c r="Q297" i="7"/>
  <c r="P297" i="7"/>
  <c r="O297" i="7"/>
  <c r="N297" i="7"/>
  <c r="M297" i="7"/>
  <c r="L297" i="7"/>
  <c r="J297" i="7"/>
  <c r="H297" i="7"/>
  <c r="A297" i="7"/>
  <c r="Q296" i="7"/>
  <c r="P296" i="7"/>
  <c r="O296" i="7"/>
  <c r="N296" i="7"/>
  <c r="M296" i="7"/>
  <c r="L296" i="7"/>
  <c r="J296" i="7"/>
  <c r="H296" i="7"/>
  <c r="A296" i="7"/>
  <c r="Q295" i="7"/>
  <c r="P295" i="7"/>
  <c r="O295" i="7"/>
  <c r="N295" i="7"/>
  <c r="M295" i="7"/>
  <c r="L295" i="7"/>
  <c r="J295" i="7"/>
  <c r="H295" i="7"/>
  <c r="A295" i="7"/>
  <c r="Q294" i="7"/>
  <c r="P294" i="7"/>
  <c r="O294" i="7"/>
  <c r="N294" i="7"/>
  <c r="M294" i="7"/>
  <c r="L294" i="7"/>
  <c r="J294" i="7"/>
  <c r="H294" i="7"/>
  <c r="A294" i="7"/>
  <c r="Q293" i="7"/>
  <c r="P293" i="7"/>
  <c r="O293" i="7"/>
  <c r="N293" i="7"/>
  <c r="M293" i="7"/>
  <c r="L293" i="7"/>
  <c r="J293" i="7"/>
  <c r="H293" i="7"/>
  <c r="A293" i="7"/>
  <c r="Q292" i="7"/>
  <c r="P292" i="7"/>
  <c r="O292" i="7"/>
  <c r="N292" i="7"/>
  <c r="M292" i="7"/>
  <c r="L292" i="7"/>
  <c r="J292" i="7"/>
  <c r="I292" i="7"/>
  <c r="H292" i="7"/>
  <c r="A292" i="7"/>
  <c r="Q291" i="7"/>
  <c r="P291" i="7"/>
  <c r="O291" i="7"/>
  <c r="N291" i="7"/>
  <c r="M291" i="7"/>
  <c r="L291" i="7"/>
  <c r="J291" i="7"/>
  <c r="I291" i="7"/>
  <c r="H291" i="7"/>
  <c r="A291" i="7"/>
  <c r="A290" i="7"/>
  <c r="A289" i="7"/>
  <c r="Q288" i="7"/>
  <c r="P288" i="7"/>
  <c r="O288" i="7"/>
  <c r="N288" i="7"/>
  <c r="M288" i="7"/>
  <c r="L288" i="7"/>
  <c r="J288" i="7"/>
  <c r="H288" i="7"/>
  <c r="A288" i="7"/>
  <c r="Q287" i="7"/>
  <c r="P287" i="7"/>
  <c r="O287" i="7"/>
  <c r="N287" i="7"/>
  <c r="M287" i="7"/>
  <c r="L287" i="7"/>
  <c r="J287" i="7"/>
  <c r="H287" i="7"/>
  <c r="A287" i="7"/>
  <c r="Q286" i="7"/>
  <c r="P286" i="7"/>
  <c r="O286" i="7"/>
  <c r="N286" i="7"/>
  <c r="M286" i="7"/>
  <c r="L286" i="7"/>
  <c r="J286" i="7"/>
  <c r="H286" i="7"/>
  <c r="A286" i="7"/>
  <c r="Q285" i="7"/>
  <c r="P285" i="7"/>
  <c r="O285" i="7"/>
  <c r="N285" i="7"/>
  <c r="M285" i="7"/>
  <c r="L285" i="7"/>
  <c r="J285" i="7"/>
  <c r="H285" i="7"/>
  <c r="A285" i="7"/>
  <c r="Q284" i="7"/>
  <c r="P284" i="7"/>
  <c r="O284" i="7"/>
  <c r="N284" i="7"/>
  <c r="M284" i="7"/>
  <c r="L284" i="7"/>
  <c r="J284" i="7"/>
  <c r="H284" i="7"/>
  <c r="A284" i="7"/>
  <c r="Q283" i="7"/>
  <c r="P283" i="7"/>
  <c r="O283" i="7"/>
  <c r="N283" i="7"/>
  <c r="M283" i="7"/>
  <c r="L283" i="7"/>
  <c r="J283" i="7"/>
  <c r="H283" i="7"/>
  <c r="A283" i="7"/>
  <c r="Q282" i="7"/>
  <c r="P282" i="7"/>
  <c r="O282" i="7"/>
  <c r="N282" i="7"/>
  <c r="M282" i="7"/>
  <c r="L282" i="7"/>
  <c r="J282" i="7"/>
  <c r="H282" i="7"/>
  <c r="A282" i="7"/>
  <c r="Q281" i="7"/>
  <c r="P281" i="7"/>
  <c r="O281" i="7"/>
  <c r="N281" i="7"/>
  <c r="M281" i="7"/>
  <c r="L281" i="7"/>
  <c r="J281" i="7"/>
  <c r="H281" i="7"/>
  <c r="A281" i="7"/>
  <c r="Q280" i="7"/>
  <c r="P280" i="7"/>
  <c r="O280" i="7"/>
  <c r="N280" i="7"/>
  <c r="M280" i="7"/>
  <c r="L280" i="7"/>
  <c r="J280" i="7"/>
  <c r="H280" i="7"/>
  <c r="A280" i="7"/>
  <c r="Q279" i="7"/>
  <c r="P279" i="7"/>
  <c r="O279" i="7"/>
  <c r="N279" i="7"/>
  <c r="M279" i="7"/>
  <c r="L279" i="7"/>
  <c r="J279" i="7"/>
  <c r="I279" i="7"/>
  <c r="H279" i="7"/>
  <c r="A279" i="7"/>
  <c r="Q278" i="7"/>
  <c r="P278" i="7"/>
  <c r="O278" i="7"/>
  <c r="N278" i="7"/>
  <c r="M278" i="7"/>
  <c r="L278" i="7"/>
  <c r="J278" i="7"/>
  <c r="H278" i="7"/>
  <c r="A278" i="7"/>
  <c r="Q277" i="7"/>
  <c r="P277" i="7"/>
  <c r="O277" i="7"/>
  <c r="N277" i="7"/>
  <c r="M277" i="7"/>
  <c r="L277" i="7"/>
  <c r="J277" i="7"/>
  <c r="H277" i="7"/>
  <c r="A277" i="7"/>
  <c r="Q276" i="7"/>
  <c r="P276" i="7"/>
  <c r="O276" i="7"/>
  <c r="N276" i="7"/>
  <c r="M276" i="7"/>
  <c r="L276" i="7"/>
  <c r="J276" i="7"/>
  <c r="H276" i="7"/>
  <c r="A276" i="7"/>
  <c r="Q275" i="7"/>
  <c r="P275" i="7"/>
  <c r="O275" i="7"/>
  <c r="N275" i="7"/>
  <c r="M275" i="7"/>
  <c r="L275" i="7"/>
  <c r="J275" i="7"/>
  <c r="H275" i="7"/>
  <c r="A275" i="7"/>
  <c r="Q274" i="7"/>
  <c r="P274" i="7"/>
  <c r="O274" i="7"/>
  <c r="N274" i="7"/>
  <c r="M274" i="7"/>
  <c r="L274" i="7"/>
  <c r="J274" i="7"/>
  <c r="H274" i="7"/>
  <c r="A274" i="7"/>
  <c r="Q273" i="7"/>
  <c r="P273" i="7"/>
  <c r="O273" i="7"/>
  <c r="N273" i="7"/>
  <c r="M273" i="7"/>
  <c r="L273" i="7"/>
  <c r="J273" i="7"/>
  <c r="H273" i="7"/>
  <c r="A273" i="7"/>
  <c r="Q272" i="7"/>
  <c r="P272" i="7"/>
  <c r="O272" i="7"/>
  <c r="N272" i="7"/>
  <c r="M272" i="7"/>
  <c r="L272" i="7"/>
  <c r="J272" i="7"/>
  <c r="H272" i="7"/>
  <c r="A272" i="7"/>
  <c r="Q271" i="7"/>
  <c r="P271" i="7"/>
  <c r="O271" i="7"/>
  <c r="N271" i="7"/>
  <c r="M271" i="7"/>
  <c r="L271" i="7"/>
  <c r="J271" i="7"/>
  <c r="H271" i="7"/>
  <c r="A271" i="7"/>
  <c r="Q270" i="7"/>
  <c r="P270" i="7"/>
  <c r="O270" i="7"/>
  <c r="N270" i="7"/>
  <c r="M270" i="7"/>
  <c r="L270" i="7"/>
  <c r="J270" i="7"/>
  <c r="H270" i="7"/>
  <c r="A270" i="7"/>
  <c r="A269" i="7"/>
  <c r="A268" i="7"/>
  <c r="Q267" i="7"/>
  <c r="P267" i="7"/>
  <c r="O267" i="7"/>
  <c r="N267" i="7"/>
  <c r="M267" i="7"/>
  <c r="L267" i="7"/>
  <c r="J267" i="7"/>
  <c r="H267" i="7"/>
  <c r="A267" i="7"/>
  <c r="Q266" i="7"/>
  <c r="P266" i="7"/>
  <c r="O266" i="7"/>
  <c r="N266" i="7"/>
  <c r="M266" i="7"/>
  <c r="L266" i="7"/>
  <c r="J266" i="7"/>
  <c r="H266" i="7"/>
  <c r="A266" i="7"/>
  <c r="A265" i="7"/>
  <c r="A264" i="7"/>
  <c r="Q263" i="7"/>
  <c r="P263" i="7"/>
  <c r="O263" i="7"/>
  <c r="N263" i="7"/>
  <c r="M263" i="7"/>
  <c r="L263" i="7"/>
  <c r="J263" i="7"/>
  <c r="H263" i="7"/>
  <c r="A263" i="7"/>
  <c r="Q262" i="7"/>
  <c r="P262" i="7"/>
  <c r="O262" i="7"/>
  <c r="N262" i="7"/>
  <c r="M262" i="7"/>
  <c r="L262" i="7"/>
  <c r="J262" i="7"/>
  <c r="H262" i="7"/>
  <c r="A262" i="7"/>
  <c r="Q261" i="7"/>
  <c r="P261" i="7"/>
  <c r="O261" i="7"/>
  <c r="N261" i="7"/>
  <c r="M261" i="7"/>
  <c r="L261" i="7"/>
  <c r="J261" i="7"/>
  <c r="H261" i="7"/>
  <c r="A261" i="7"/>
  <c r="Q260" i="7"/>
  <c r="P260" i="7"/>
  <c r="O260" i="7"/>
  <c r="N260" i="7"/>
  <c r="M260" i="7"/>
  <c r="L260" i="7"/>
  <c r="J260" i="7"/>
  <c r="H260" i="7"/>
  <c r="A260" i="7"/>
  <c r="Q259" i="7"/>
  <c r="P259" i="7"/>
  <c r="O259" i="7"/>
  <c r="N259" i="7"/>
  <c r="M259" i="7"/>
  <c r="L259" i="7"/>
  <c r="J259" i="7"/>
  <c r="H259" i="7"/>
  <c r="A259" i="7"/>
  <c r="Q258" i="7"/>
  <c r="P258" i="7"/>
  <c r="O258" i="7"/>
  <c r="N258" i="7"/>
  <c r="M258" i="7"/>
  <c r="L258" i="7"/>
  <c r="J258" i="7"/>
  <c r="H258" i="7"/>
  <c r="A258" i="7"/>
  <c r="Q257" i="7"/>
  <c r="P257" i="7"/>
  <c r="O257" i="7"/>
  <c r="N257" i="7"/>
  <c r="M257" i="7"/>
  <c r="L257" i="7"/>
  <c r="J257" i="7"/>
  <c r="H257" i="7"/>
  <c r="A257" i="7"/>
  <c r="Q256" i="7"/>
  <c r="P256" i="7"/>
  <c r="O256" i="7"/>
  <c r="N256" i="7"/>
  <c r="M256" i="7"/>
  <c r="L256" i="7"/>
  <c r="J256" i="7"/>
  <c r="H256" i="7"/>
  <c r="A256" i="7"/>
  <c r="A255" i="7"/>
  <c r="A254" i="7"/>
  <c r="Q253" i="7"/>
  <c r="P253" i="7"/>
  <c r="O253" i="7"/>
  <c r="N253" i="7"/>
  <c r="M253" i="7"/>
  <c r="L253" i="7"/>
  <c r="J253" i="7"/>
  <c r="I253" i="7"/>
  <c r="H253" i="7"/>
  <c r="A253" i="7"/>
  <c r="Q252" i="7"/>
  <c r="P252" i="7"/>
  <c r="O252" i="7"/>
  <c r="N252" i="7"/>
  <c r="M252" i="7"/>
  <c r="L252" i="7"/>
  <c r="J252" i="7"/>
  <c r="I252" i="7"/>
  <c r="H252" i="7"/>
  <c r="A252" i="7"/>
  <c r="Q251" i="7"/>
  <c r="P251" i="7"/>
  <c r="O251" i="7"/>
  <c r="N251" i="7"/>
  <c r="M251" i="7"/>
  <c r="L251" i="7"/>
  <c r="J251" i="7"/>
  <c r="I251" i="7"/>
  <c r="H251" i="7"/>
  <c r="A251" i="7"/>
  <c r="A250" i="7"/>
  <c r="A249" i="7"/>
  <c r="Q248" i="7"/>
  <c r="P248" i="7"/>
  <c r="O248" i="7"/>
  <c r="N248" i="7"/>
  <c r="M248" i="7"/>
  <c r="L248" i="7"/>
  <c r="J248" i="7"/>
  <c r="I248" i="7"/>
  <c r="H248" i="7"/>
  <c r="A248" i="7"/>
  <c r="Q247" i="7"/>
  <c r="P247" i="7"/>
  <c r="O247" i="7"/>
  <c r="N247" i="7"/>
  <c r="M247" i="7"/>
  <c r="L247" i="7"/>
  <c r="J247" i="7"/>
  <c r="I247" i="7"/>
  <c r="H247" i="7"/>
  <c r="A247" i="7"/>
  <c r="Q246" i="7"/>
  <c r="P246" i="7"/>
  <c r="O246" i="7"/>
  <c r="N246" i="7"/>
  <c r="M246" i="7"/>
  <c r="L246" i="7"/>
  <c r="J246" i="7"/>
  <c r="I246" i="7"/>
  <c r="H246" i="7"/>
  <c r="A246" i="7"/>
  <c r="A245" i="7"/>
  <c r="A244" i="7"/>
  <c r="Q243" i="7"/>
  <c r="P243" i="7"/>
  <c r="O243" i="7"/>
  <c r="N243" i="7"/>
  <c r="M243" i="7"/>
  <c r="L243" i="7"/>
  <c r="J243" i="7"/>
  <c r="I243" i="7"/>
  <c r="H243" i="7"/>
  <c r="A243" i="7"/>
  <c r="Q242" i="7"/>
  <c r="P242" i="7"/>
  <c r="O242" i="7"/>
  <c r="N242" i="7"/>
  <c r="M242" i="7"/>
  <c r="L242" i="7"/>
  <c r="J242" i="7"/>
  <c r="I242" i="7"/>
  <c r="H242" i="7"/>
  <c r="A242" i="7"/>
  <c r="Q241" i="7"/>
  <c r="P241" i="7"/>
  <c r="O241" i="7"/>
  <c r="N241" i="7"/>
  <c r="M241" i="7"/>
  <c r="L241" i="7"/>
  <c r="J241" i="7"/>
  <c r="I241" i="7"/>
  <c r="H241" i="7"/>
  <c r="A241" i="7"/>
  <c r="Q240" i="7"/>
  <c r="P240" i="7"/>
  <c r="O240" i="7"/>
  <c r="N240" i="7"/>
  <c r="M240" i="7"/>
  <c r="L240" i="7"/>
  <c r="J240" i="7"/>
  <c r="I240" i="7"/>
  <c r="H240" i="7"/>
  <c r="A240" i="7"/>
  <c r="Q239" i="7"/>
  <c r="P239" i="7"/>
  <c r="O239" i="7"/>
  <c r="N239" i="7"/>
  <c r="M239" i="7"/>
  <c r="L239" i="7"/>
  <c r="J239" i="7"/>
  <c r="I239" i="7"/>
  <c r="H239" i="7"/>
  <c r="A239" i="7"/>
  <c r="Q238" i="7"/>
  <c r="P238" i="7"/>
  <c r="O238" i="7"/>
  <c r="N238" i="7"/>
  <c r="M238" i="7"/>
  <c r="L238" i="7"/>
  <c r="J238" i="7"/>
  <c r="I238" i="7"/>
  <c r="H238" i="7"/>
  <c r="A238" i="7"/>
  <c r="A237" i="7"/>
  <c r="A236" i="7"/>
  <c r="A235" i="7"/>
  <c r="Q234" i="7"/>
  <c r="P234" i="7"/>
  <c r="O234" i="7"/>
  <c r="N234" i="7"/>
  <c r="M234" i="7"/>
  <c r="L234" i="7"/>
  <c r="J234" i="7"/>
  <c r="H234" i="7"/>
  <c r="A234" i="7"/>
  <c r="Q233" i="7"/>
  <c r="P233" i="7"/>
  <c r="O233" i="7"/>
  <c r="N233" i="7"/>
  <c r="M233" i="7"/>
  <c r="L233" i="7"/>
  <c r="J233" i="7"/>
  <c r="H233" i="7"/>
  <c r="A233" i="7"/>
  <c r="Q232" i="7"/>
  <c r="P232" i="7"/>
  <c r="O232" i="7"/>
  <c r="N232" i="7"/>
  <c r="M232" i="7"/>
  <c r="L232" i="7"/>
  <c r="J232" i="7"/>
  <c r="H232" i="7"/>
  <c r="A232" i="7"/>
  <c r="Q231" i="7"/>
  <c r="P231" i="7"/>
  <c r="O231" i="7"/>
  <c r="N231" i="7"/>
  <c r="M231" i="7"/>
  <c r="L231" i="7"/>
  <c r="J231" i="7"/>
  <c r="H231" i="7"/>
  <c r="A231" i="7"/>
  <c r="Q230" i="7"/>
  <c r="P230" i="7"/>
  <c r="O230" i="7"/>
  <c r="N230" i="7"/>
  <c r="M230" i="7"/>
  <c r="L230" i="7"/>
  <c r="J230" i="7"/>
  <c r="H230" i="7"/>
  <c r="A230" i="7"/>
  <c r="Q229" i="7"/>
  <c r="P229" i="7"/>
  <c r="O229" i="7"/>
  <c r="N229" i="7"/>
  <c r="M229" i="7"/>
  <c r="L229" i="7"/>
  <c r="J229" i="7"/>
  <c r="H229" i="7"/>
  <c r="A229" i="7"/>
  <c r="Q228" i="7"/>
  <c r="P228" i="7"/>
  <c r="O228" i="7"/>
  <c r="N228" i="7"/>
  <c r="M228" i="7"/>
  <c r="L228" i="7"/>
  <c r="J228" i="7"/>
  <c r="H228" i="7"/>
  <c r="A228" i="7"/>
  <c r="Q227" i="7"/>
  <c r="P227" i="7"/>
  <c r="O227" i="7"/>
  <c r="N227" i="7"/>
  <c r="M227" i="7"/>
  <c r="L227" i="7"/>
  <c r="J227" i="7"/>
  <c r="H227" i="7"/>
  <c r="A227" i="7"/>
  <c r="Q226" i="7"/>
  <c r="P226" i="7"/>
  <c r="O226" i="7"/>
  <c r="N226" i="7"/>
  <c r="M226" i="7"/>
  <c r="L226" i="7"/>
  <c r="J226" i="7"/>
  <c r="H226" i="7"/>
  <c r="A226" i="7"/>
  <c r="Q225" i="7"/>
  <c r="P225" i="7"/>
  <c r="O225" i="7"/>
  <c r="N225" i="7"/>
  <c r="M225" i="7"/>
  <c r="L225" i="7"/>
  <c r="J225" i="7"/>
  <c r="H225" i="7"/>
  <c r="A225" i="7"/>
  <c r="Q224" i="7"/>
  <c r="P224" i="7"/>
  <c r="O224" i="7"/>
  <c r="N224" i="7"/>
  <c r="M224" i="7"/>
  <c r="L224" i="7"/>
  <c r="J224" i="7"/>
  <c r="H224" i="7"/>
  <c r="A224" i="7"/>
  <c r="Q223" i="7"/>
  <c r="P223" i="7"/>
  <c r="O223" i="7"/>
  <c r="N223" i="7"/>
  <c r="M223" i="7"/>
  <c r="L223" i="7"/>
  <c r="J223" i="7"/>
  <c r="H223" i="7"/>
  <c r="A223" i="7"/>
  <c r="Q222" i="7"/>
  <c r="P222" i="7"/>
  <c r="O222" i="7"/>
  <c r="N222" i="7"/>
  <c r="M222" i="7"/>
  <c r="L222" i="7"/>
  <c r="J222" i="7"/>
  <c r="H222" i="7"/>
  <c r="A222" i="7"/>
  <c r="Q221" i="7"/>
  <c r="P221" i="7"/>
  <c r="O221" i="7"/>
  <c r="N221" i="7"/>
  <c r="M221" i="7"/>
  <c r="L221" i="7"/>
  <c r="J221" i="7"/>
  <c r="H221" i="7"/>
  <c r="A221" i="7"/>
  <c r="Q220" i="7"/>
  <c r="P220" i="7"/>
  <c r="O220" i="7"/>
  <c r="N220" i="7"/>
  <c r="M220" i="7"/>
  <c r="L220" i="7"/>
  <c r="J220" i="7"/>
  <c r="H220" i="7"/>
  <c r="A220" i="7"/>
  <c r="Q219" i="7"/>
  <c r="P219" i="7"/>
  <c r="O219" i="7"/>
  <c r="N219" i="7"/>
  <c r="M219" i="7"/>
  <c r="L219" i="7"/>
  <c r="J219" i="7"/>
  <c r="H219" i="7"/>
  <c r="A219" i="7"/>
  <c r="Q218" i="7"/>
  <c r="P218" i="7"/>
  <c r="O218" i="7"/>
  <c r="N218" i="7"/>
  <c r="M218" i="7"/>
  <c r="L218" i="7"/>
  <c r="J218" i="7"/>
  <c r="H218" i="7"/>
  <c r="A218" i="7"/>
  <c r="Q217" i="7"/>
  <c r="P217" i="7"/>
  <c r="O217" i="7"/>
  <c r="N217" i="7"/>
  <c r="M217" i="7"/>
  <c r="L217" i="7"/>
  <c r="J217" i="7"/>
  <c r="H217" i="7"/>
  <c r="A217" i="7"/>
  <c r="Q216" i="7"/>
  <c r="P216" i="7"/>
  <c r="O216" i="7"/>
  <c r="N216" i="7"/>
  <c r="M216" i="7"/>
  <c r="L216" i="7"/>
  <c r="J216" i="7"/>
  <c r="H216" i="7"/>
  <c r="A216" i="7"/>
  <c r="Q215" i="7"/>
  <c r="P215" i="7"/>
  <c r="O215" i="7"/>
  <c r="N215" i="7"/>
  <c r="M215" i="7"/>
  <c r="L215" i="7"/>
  <c r="J215" i="7"/>
  <c r="H215" i="7"/>
  <c r="A215" i="7"/>
  <c r="Q214" i="7"/>
  <c r="P214" i="7"/>
  <c r="O214" i="7"/>
  <c r="N214" i="7"/>
  <c r="M214" i="7"/>
  <c r="L214" i="7"/>
  <c r="J214" i="7"/>
  <c r="H214" i="7"/>
  <c r="A214" i="7"/>
  <c r="Q213" i="7"/>
  <c r="P213" i="7"/>
  <c r="O213" i="7"/>
  <c r="N213" i="7"/>
  <c r="M213" i="7"/>
  <c r="L213" i="7"/>
  <c r="J213" i="7"/>
  <c r="H213" i="7"/>
  <c r="A213" i="7"/>
  <c r="Q212" i="7"/>
  <c r="P212" i="7"/>
  <c r="O212" i="7"/>
  <c r="N212" i="7"/>
  <c r="M212" i="7"/>
  <c r="L212" i="7"/>
  <c r="J212" i="7"/>
  <c r="H212" i="7"/>
  <c r="A212" i="7"/>
  <c r="Q211" i="7"/>
  <c r="P211" i="7"/>
  <c r="O211" i="7"/>
  <c r="N211" i="7"/>
  <c r="M211" i="7"/>
  <c r="L211" i="7"/>
  <c r="J211" i="7"/>
  <c r="H211" i="7"/>
  <c r="A211" i="7"/>
  <c r="Q210" i="7"/>
  <c r="P210" i="7"/>
  <c r="O210" i="7"/>
  <c r="N210" i="7"/>
  <c r="M210" i="7"/>
  <c r="L210" i="7"/>
  <c r="J210" i="7"/>
  <c r="H210" i="7"/>
  <c r="A210" i="7"/>
  <c r="Q209" i="7"/>
  <c r="P209" i="7"/>
  <c r="O209" i="7"/>
  <c r="N209" i="7"/>
  <c r="M209" i="7"/>
  <c r="L209" i="7"/>
  <c r="J209" i="7"/>
  <c r="H209" i="7"/>
  <c r="A209" i="7"/>
  <c r="Q208" i="7"/>
  <c r="P208" i="7"/>
  <c r="O208" i="7"/>
  <c r="N208" i="7"/>
  <c r="M208" i="7"/>
  <c r="L208" i="7"/>
  <c r="J208" i="7"/>
  <c r="H208" i="7"/>
  <c r="A208" i="7"/>
  <c r="Q207" i="7"/>
  <c r="P207" i="7"/>
  <c r="O207" i="7"/>
  <c r="N207" i="7"/>
  <c r="M207" i="7"/>
  <c r="L207" i="7"/>
  <c r="J207" i="7"/>
  <c r="H207" i="7"/>
  <c r="A207" i="7"/>
  <c r="Q206" i="7"/>
  <c r="P206" i="7"/>
  <c r="O206" i="7"/>
  <c r="N206" i="7"/>
  <c r="M206" i="7"/>
  <c r="L206" i="7"/>
  <c r="J206" i="7"/>
  <c r="H206" i="7"/>
  <c r="A206" i="7"/>
  <c r="Q205" i="7"/>
  <c r="P205" i="7"/>
  <c r="O205" i="7"/>
  <c r="N205" i="7"/>
  <c r="M205" i="7"/>
  <c r="L205" i="7"/>
  <c r="J205" i="7"/>
  <c r="H205" i="7"/>
  <c r="A205" i="7"/>
  <c r="Q204" i="7"/>
  <c r="P204" i="7"/>
  <c r="O204" i="7"/>
  <c r="N204" i="7"/>
  <c r="M204" i="7"/>
  <c r="L204" i="7"/>
  <c r="J204" i="7"/>
  <c r="H204" i="7"/>
  <c r="A204" i="7"/>
  <c r="Q203" i="7"/>
  <c r="P203" i="7"/>
  <c r="O203" i="7"/>
  <c r="N203" i="7"/>
  <c r="M203" i="7"/>
  <c r="L203" i="7"/>
  <c r="J203" i="7"/>
  <c r="H203" i="7"/>
  <c r="A203" i="7"/>
  <c r="Q202" i="7"/>
  <c r="P202" i="7"/>
  <c r="O202" i="7"/>
  <c r="N202" i="7"/>
  <c r="M202" i="7"/>
  <c r="L202" i="7"/>
  <c r="J202" i="7"/>
  <c r="H202" i="7"/>
  <c r="A202" i="7"/>
  <c r="Q201" i="7"/>
  <c r="P201" i="7"/>
  <c r="O201" i="7"/>
  <c r="N201" i="7"/>
  <c r="M201" i="7"/>
  <c r="L201" i="7"/>
  <c r="J201" i="7"/>
  <c r="H201" i="7"/>
  <c r="A201" i="7"/>
  <c r="Q200" i="7"/>
  <c r="P200" i="7"/>
  <c r="O200" i="7"/>
  <c r="N200" i="7"/>
  <c r="M200" i="7"/>
  <c r="L200" i="7"/>
  <c r="J200" i="7"/>
  <c r="H200" i="7"/>
  <c r="A200" i="7"/>
  <c r="Q199" i="7"/>
  <c r="P199" i="7"/>
  <c r="O199" i="7"/>
  <c r="N199" i="7"/>
  <c r="M199" i="7"/>
  <c r="L199" i="7"/>
  <c r="J199" i="7"/>
  <c r="H199" i="7"/>
  <c r="A199" i="7"/>
  <c r="Q198" i="7"/>
  <c r="P198" i="7"/>
  <c r="O198" i="7"/>
  <c r="N198" i="7"/>
  <c r="M198" i="7"/>
  <c r="L198" i="7"/>
  <c r="J198" i="7"/>
  <c r="H198" i="7"/>
  <c r="A198" i="7"/>
  <c r="Q197" i="7"/>
  <c r="P197" i="7"/>
  <c r="O197" i="7"/>
  <c r="N197" i="7"/>
  <c r="M197" i="7"/>
  <c r="L197" i="7"/>
  <c r="J197" i="7"/>
  <c r="H197" i="7"/>
  <c r="A197" i="7"/>
  <c r="Q196" i="7"/>
  <c r="P196" i="7"/>
  <c r="O196" i="7"/>
  <c r="N196" i="7"/>
  <c r="M196" i="7"/>
  <c r="L196" i="7"/>
  <c r="J196" i="7"/>
  <c r="H196" i="7"/>
  <c r="A196" i="7"/>
  <c r="Q195" i="7"/>
  <c r="P195" i="7"/>
  <c r="O195" i="7"/>
  <c r="N195" i="7"/>
  <c r="M195" i="7"/>
  <c r="L195" i="7"/>
  <c r="J195" i="7"/>
  <c r="H195" i="7"/>
  <c r="A195" i="7"/>
  <c r="Q194" i="7"/>
  <c r="P194" i="7"/>
  <c r="O194" i="7"/>
  <c r="N194" i="7"/>
  <c r="M194" i="7"/>
  <c r="L194" i="7"/>
  <c r="J194" i="7"/>
  <c r="H194" i="7"/>
  <c r="A194" i="7"/>
  <c r="A193" i="7"/>
  <c r="A192" i="7"/>
  <c r="Q191" i="7"/>
  <c r="P191" i="7"/>
  <c r="O191" i="7"/>
  <c r="N191" i="7"/>
  <c r="M191" i="7"/>
  <c r="L191" i="7"/>
  <c r="J191" i="7"/>
  <c r="I191" i="7"/>
  <c r="H191" i="7"/>
  <c r="A191" i="7"/>
  <c r="Q190" i="7"/>
  <c r="P190" i="7"/>
  <c r="O190" i="7"/>
  <c r="N190" i="7"/>
  <c r="M190" i="7"/>
  <c r="L190" i="7"/>
  <c r="J190" i="7"/>
  <c r="I190" i="7"/>
  <c r="H190" i="7"/>
  <c r="A190" i="7"/>
  <c r="Q189" i="7"/>
  <c r="P189" i="7"/>
  <c r="O189" i="7"/>
  <c r="N189" i="7"/>
  <c r="M189" i="7"/>
  <c r="L189" i="7"/>
  <c r="J189" i="7"/>
  <c r="I189" i="7"/>
  <c r="H189" i="7"/>
  <c r="A189" i="7"/>
  <c r="A188" i="7"/>
  <c r="A187" i="7"/>
  <c r="Q186" i="7"/>
  <c r="P186" i="7"/>
  <c r="O186" i="7"/>
  <c r="N186" i="7"/>
  <c r="M186" i="7"/>
  <c r="L186" i="7"/>
  <c r="J186" i="7"/>
  <c r="I186" i="7"/>
  <c r="H186" i="7"/>
  <c r="A186" i="7"/>
  <c r="Q185" i="7"/>
  <c r="P185" i="7"/>
  <c r="O185" i="7"/>
  <c r="N185" i="7"/>
  <c r="M185" i="7"/>
  <c r="L185" i="7"/>
  <c r="J185" i="7"/>
  <c r="I185" i="7"/>
  <c r="H185" i="7"/>
  <c r="A185" i="7"/>
  <c r="Q184" i="7"/>
  <c r="P184" i="7"/>
  <c r="O184" i="7"/>
  <c r="N184" i="7"/>
  <c r="M184" i="7"/>
  <c r="L184" i="7"/>
  <c r="J184" i="7"/>
  <c r="I184" i="7"/>
  <c r="H184" i="7"/>
  <c r="A184" i="7"/>
  <c r="Q183" i="7"/>
  <c r="P183" i="7"/>
  <c r="O183" i="7"/>
  <c r="N183" i="7"/>
  <c r="M183" i="7"/>
  <c r="L183" i="7"/>
  <c r="J183" i="7"/>
  <c r="I183" i="7"/>
  <c r="H183" i="7"/>
  <c r="A183" i="7"/>
  <c r="Q182" i="7"/>
  <c r="P182" i="7"/>
  <c r="O182" i="7"/>
  <c r="N182" i="7"/>
  <c r="M182" i="7"/>
  <c r="L182" i="7"/>
  <c r="J182" i="7"/>
  <c r="I182" i="7"/>
  <c r="H182" i="7"/>
  <c r="A182" i="7"/>
  <c r="Q181" i="7"/>
  <c r="P181" i="7"/>
  <c r="O181" i="7"/>
  <c r="N181" i="7"/>
  <c r="M181" i="7"/>
  <c r="L181" i="7"/>
  <c r="J181" i="7"/>
  <c r="I181" i="7"/>
  <c r="H181" i="7"/>
  <c r="A181" i="7"/>
  <c r="A180" i="7"/>
  <c r="A179" i="7"/>
  <c r="Q178" i="7"/>
  <c r="P178" i="7"/>
  <c r="O178" i="7"/>
  <c r="N178" i="7"/>
  <c r="M178" i="7"/>
  <c r="L178" i="7"/>
  <c r="J178" i="7"/>
  <c r="I178" i="7"/>
  <c r="H178" i="7"/>
  <c r="A178" i="7"/>
  <c r="Q177" i="7"/>
  <c r="P177" i="7"/>
  <c r="O177" i="7"/>
  <c r="N177" i="7"/>
  <c r="M177" i="7"/>
  <c r="L177" i="7"/>
  <c r="J177" i="7"/>
  <c r="I177" i="7"/>
  <c r="H177" i="7"/>
  <c r="A177" i="7"/>
  <c r="Q176" i="7"/>
  <c r="P176" i="7"/>
  <c r="O176" i="7"/>
  <c r="N176" i="7"/>
  <c r="M176" i="7"/>
  <c r="L176" i="7"/>
  <c r="J176" i="7"/>
  <c r="I176" i="7"/>
  <c r="H176" i="7"/>
  <c r="A176" i="7"/>
  <c r="Q175" i="7"/>
  <c r="P175" i="7"/>
  <c r="O175" i="7"/>
  <c r="N175" i="7"/>
  <c r="M175" i="7"/>
  <c r="L175" i="7"/>
  <c r="J175" i="7"/>
  <c r="I175" i="7"/>
  <c r="H175" i="7"/>
  <c r="A175" i="7"/>
  <c r="Q174" i="7"/>
  <c r="P174" i="7"/>
  <c r="O174" i="7"/>
  <c r="N174" i="7"/>
  <c r="M174" i="7"/>
  <c r="L174" i="7"/>
  <c r="J174" i="7"/>
  <c r="I174" i="7"/>
  <c r="H174" i="7"/>
  <c r="A174" i="7"/>
  <c r="Q173" i="7"/>
  <c r="P173" i="7"/>
  <c r="O173" i="7"/>
  <c r="N173" i="7"/>
  <c r="M173" i="7"/>
  <c r="L173" i="7"/>
  <c r="K173" i="7"/>
  <c r="J173" i="7"/>
  <c r="I173" i="7"/>
  <c r="H173" i="7"/>
  <c r="A173" i="7"/>
  <c r="A172" i="7"/>
  <c r="A171" i="7"/>
  <c r="Q170" i="7"/>
  <c r="P170" i="7"/>
  <c r="O170" i="7"/>
  <c r="N170" i="7"/>
  <c r="M170" i="7"/>
  <c r="L170" i="7"/>
  <c r="J170" i="7"/>
  <c r="I170" i="7"/>
  <c r="H170" i="7"/>
  <c r="A170" i="7"/>
  <c r="Q169" i="7"/>
  <c r="P169" i="7"/>
  <c r="O169" i="7"/>
  <c r="N169" i="7"/>
  <c r="M169" i="7"/>
  <c r="L169" i="7"/>
  <c r="J169" i="7"/>
  <c r="I169" i="7"/>
  <c r="H169" i="7"/>
  <c r="A169" i="7"/>
  <c r="Q168" i="7"/>
  <c r="P168" i="7"/>
  <c r="O168" i="7"/>
  <c r="N168" i="7"/>
  <c r="M168" i="7"/>
  <c r="L168" i="7"/>
  <c r="J168" i="7"/>
  <c r="I168" i="7"/>
  <c r="H168" i="7"/>
  <c r="A168" i="7"/>
  <c r="Q167" i="7"/>
  <c r="P167" i="7"/>
  <c r="O167" i="7"/>
  <c r="N167" i="7"/>
  <c r="M167" i="7"/>
  <c r="L167" i="7"/>
  <c r="J167" i="7"/>
  <c r="I167" i="7"/>
  <c r="H167" i="7"/>
  <c r="A167" i="7"/>
  <c r="Q166" i="7"/>
  <c r="P166" i="7"/>
  <c r="O166" i="7"/>
  <c r="N166" i="7"/>
  <c r="M166" i="7"/>
  <c r="L166" i="7"/>
  <c r="J166" i="7"/>
  <c r="I166" i="7"/>
  <c r="H166" i="7"/>
  <c r="A166" i="7"/>
  <c r="Q165" i="7"/>
  <c r="P165" i="7"/>
  <c r="O165" i="7"/>
  <c r="N165" i="7"/>
  <c r="M165" i="7"/>
  <c r="L165" i="7"/>
  <c r="J165" i="7"/>
  <c r="I165" i="7"/>
  <c r="H165" i="7"/>
  <c r="A165" i="7"/>
  <c r="Q164" i="7"/>
  <c r="P164" i="7"/>
  <c r="O164" i="7"/>
  <c r="N164" i="7"/>
  <c r="M164" i="7"/>
  <c r="L164" i="7"/>
  <c r="J164" i="7"/>
  <c r="I164" i="7"/>
  <c r="H164" i="7"/>
  <c r="A164" i="7"/>
  <c r="Q163" i="7"/>
  <c r="P163" i="7"/>
  <c r="O163" i="7"/>
  <c r="N163" i="7"/>
  <c r="M163" i="7"/>
  <c r="L163" i="7"/>
  <c r="J163" i="7"/>
  <c r="I163" i="7"/>
  <c r="H163" i="7"/>
  <c r="A163" i="7"/>
  <c r="Q162" i="7"/>
  <c r="P162" i="7"/>
  <c r="O162" i="7"/>
  <c r="N162" i="7"/>
  <c r="M162" i="7"/>
  <c r="L162" i="7"/>
  <c r="J162" i="7"/>
  <c r="I162" i="7"/>
  <c r="H162" i="7"/>
  <c r="A162" i="7"/>
  <c r="Q161" i="7"/>
  <c r="P161" i="7"/>
  <c r="O161" i="7"/>
  <c r="N161" i="7"/>
  <c r="M161" i="7"/>
  <c r="L161" i="7"/>
  <c r="J161" i="7"/>
  <c r="I161" i="7"/>
  <c r="H161" i="7"/>
  <c r="A161" i="7"/>
  <c r="Q160" i="7"/>
  <c r="P160" i="7"/>
  <c r="O160" i="7"/>
  <c r="N160" i="7"/>
  <c r="M160" i="7"/>
  <c r="L160" i="7"/>
  <c r="J160" i="7"/>
  <c r="I160" i="7"/>
  <c r="H160" i="7"/>
  <c r="A160" i="7"/>
  <c r="Q159" i="7"/>
  <c r="P159" i="7"/>
  <c r="O159" i="7"/>
  <c r="N159" i="7"/>
  <c r="M159" i="7"/>
  <c r="L159" i="7"/>
  <c r="J159" i="7"/>
  <c r="I159" i="7"/>
  <c r="H159" i="7"/>
  <c r="A159" i="7"/>
  <c r="Q158" i="7"/>
  <c r="P158" i="7"/>
  <c r="O158" i="7"/>
  <c r="N158" i="7"/>
  <c r="M158" i="7"/>
  <c r="L158" i="7"/>
  <c r="J158" i="7"/>
  <c r="I158" i="7"/>
  <c r="H158" i="7"/>
  <c r="A158" i="7"/>
  <c r="Q157" i="7"/>
  <c r="P157" i="7"/>
  <c r="O157" i="7"/>
  <c r="N157" i="7"/>
  <c r="M157" i="7"/>
  <c r="L157" i="7"/>
  <c r="J157" i="7"/>
  <c r="I157" i="7"/>
  <c r="H157" i="7"/>
  <c r="A157" i="7"/>
  <c r="Q156" i="7"/>
  <c r="P156" i="7"/>
  <c r="O156" i="7"/>
  <c r="N156" i="7"/>
  <c r="M156" i="7"/>
  <c r="L156" i="7"/>
  <c r="J156" i="7"/>
  <c r="I156" i="7"/>
  <c r="H156" i="7"/>
  <c r="A156" i="7"/>
  <c r="Q155" i="7"/>
  <c r="P155" i="7"/>
  <c r="O155" i="7"/>
  <c r="N155" i="7"/>
  <c r="M155" i="7"/>
  <c r="L155" i="7"/>
  <c r="K155" i="7"/>
  <c r="J155" i="7"/>
  <c r="I155" i="7"/>
  <c r="H155" i="7"/>
  <c r="A155" i="7"/>
  <c r="A154" i="7"/>
  <c r="A153" i="7"/>
  <c r="A152" i="7"/>
  <c r="Q151" i="7"/>
  <c r="P151" i="7"/>
  <c r="O151" i="7"/>
  <c r="N151" i="7"/>
  <c r="M151" i="7"/>
  <c r="L151" i="7"/>
  <c r="J151" i="7"/>
  <c r="H151" i="7"/>
  <c r="A151" i="7"/>
  <c r="Q150" i="7"/>
  <c r="P150" i="7"/>
  <c r="O150" i="7"/>
  <c r="N150" i="7"/>
  <c r="M150" i="7"/>
  <c r="L150" i="7"/>
  <c r="J150" i="7"/>
  <c r="H150" i="7"/>
  <c r="A150" i="7"/>
  <c r="Q149" i="7"/>
  <c r="P149" i="7"/>
  <c r="O149" i="7"/>
  <c r="N149" i="7"/>
  <c r="M149" i="7"/>
  <c r="L149" i="7"/>
  <c r="J149" i="7"/>
  <c r="H149" i="7"/>
  <c r="A149" i="7"/>
  <c r="Q148" i="7"/>
  <c r="P148" i="7"/>
  <c r="O148" i="7"/>
  <c r="N148" i="7"/>
  <c r="M148" i="7"/>
  <c r="L148" i="7"/>
  <c r="J148" i="7"/>
  <c r="H148" i="7"/>
  <c r="A148" i="7"/>
  <c r="Q147" i="7"/>
  <c r="P147" i="7"/>
  <c r="O147" i="7"/>
  <c r="N147" i="7"/>
  <c r="M147" i="7"/>
  <c r="L147" i="7"/>
  <c r="J147" i="7"/>
  <c r="H147" i="7"/>
  <c r="A147" i="7"/>
  <c r="Q146" i="7"/>
  <c r="P146" i="7"/>
  <c r="O146" i="7"/>
  <c r="N146" i="7"/>
  <c r="M146" i="7"/>
  <c r="L146" i="7"/>
  <c r="J146" i="7"/>
  <c r="H146" i="7"/>
  <c r="A146" i="7"/>
  <c r="Q145" i="7"/>
  <c r="P145" i="7"/>
  <c r="O145" i="7"/>
  <c r="N145" i="7"/>
  <c r="M145" i="7"/>
  <c r="L145" i="7"/>
  <c r="J145" i="7"/>
  <c r="H145" i="7"/>
  <c r="A145" i="7"/>
  <c r="Q144" i="7"/>
  <c r="P144" i="7"/>
  <c r="O144" i="7"/>
  <c r="N144" i="7"/>
  <c r="M144" i="7"/>
  <c r="L144" i="7"/>
  <c r="J144" i="7"/>
  <c r="H144" i="7"/>
  <c r="A144" i="7"/>
  <c r="Q143" i="7"/>
  <c r="P143" i="7"/>
  <c r="O143" i="7"/>
  <c r="N143" i="7"/>
  <c r="M143" i="7"/>
  <c r="L143" i="7"/>
  <c r="J143" i="7"/>
  <c r="H143" i="7"/>
  <c r="A143" i="7"/>
  <c r="A142" i="7"/>
  <c r="A141" i="7"/>
  <c r="Q140" i="7"/>
  <c r="P140" i="7"/>
  <c r="O140" i="7"/>
  <c r="N140" i="7"/>
  <c r="M140" i="7"/>
  <c r="L140" i="7"/>
  <c r="J140" i="7"/>
  <c r="H140" i="7"/>
  <c r="A140" i="7"/>
  <c r="Q139" i="7"/>
  <c r="P139" i="7"/>
  <c r="O139" i="7"/>
  <c r="N139" i="7"/>
  <c r="M139" i="7"/>
  <c r="L139" i="7"/>
  <c r="J139" i="7"/>
  <c r="H139" i="7"/>
  <c r="A139" i="7"/>
  <c r="A138" i="7"/>
  <c r="A137" i="7"/>
  <c r="A136" i="7"/>
  <c r="Q135" i="7"/>
  <c r="P135" i="7"/>
  <c r="O135" i="7"/>
  <c r="N135" i="7"/>
  <c r="M135" i="7"/>
  <c r="L135" i="7"/>
  <c r="J135" i="7"/>
  <c r="H135" i="7"/>
  <c r="A135" i="7"/>
  <c r="Q134" i="7"/>
  <c r="P134" i="7"/>
  <c r="O134" i="7"/>
  <c r="N134" i="7"/>
  <c r="M134" i="7"/>
  <c r="L134" i="7"/>
  <c r="J134" i="7"/>
  <c r="H134" i="7"/>
  <c r="A134" i="7"/>
  <c r="Q133" i="7"/>
  <c r="P133" i="7"/>
  <c r="O133" i="7"/>
  <c r="N133" i="7"/>
  <c r="M133" i="7"/>
  <c r="L133" i="7"/>
  <c r="J133" i="7"/>
  <c r="H133" i="7"/>
  <c r="A133" i="7"/>
  <c r="Q132" i="7"/>
  <c r="P132" i="7"/>
  <c r="O132" i="7"/>
  <c r="N132" i="7"/>
  <c r="M132" i="7"/>
  <c r="L132" i="7"/>
  <c r="J132" i="7"/>
  <c r="H132" i="7"/>
  <c r="A132" i="7"/>
  <c r="Q131" i="7"/>
  <c r="P131" i="7"/>
  <c r="O131" i="7"/>
  <c r="N131" i="7"/>
  <c r="M131" i="7"/>
  <c r="L131" i="7"/>
  <c r="J131" i="7"/>
  <c r="H131" i="7"/>
  <c r="A131" i="7"/>
  <c r="Q130" i="7"/>
  <c r="P130" i="7"/>
  <c r="O130" i="7"/>
  <c r="N130" i="7"/>
  <c r="M130" i="7"/>
  <c r="L130" i="7"/>
  <c r="J130" i="7"/>
  <c r="H130" i="7"/>
  <c r="A130" i="7"/>
  <c r="Q129" i="7"/>
  <c r="P129" i="7"/>
  <c r="O129" i="7"/>
  <c r="N129" i="7"/>
  <c r="M129" i="7"/>
  <c r="L129" i="7"/>
  <c r="J129" i="7"/>
  <c r="H129" i="7"/>
  <c r="A129" i="7"/>
  <c r="Q128" i="7"/>
  <c r="P128" i="7"/>
  <c r="O128" i="7"/>
  <c r="N128" i="7"/>
  <c r="M128" i="7"/>
  <c r="L128" i="7"/>
  <c r="J128" i="7"/>
  <c r="H128" i="7"/>
  <c r="A128" i="7"/>
  <c r="Q127" i="7"/>
  <c r="P127" i="7"/>
  <c r="O127" i="7"/>
  <c r="N127" i="7"/>
  <c r="M127" i="7"/>
  <c r="L127" i="7"/>
  <c r="J127" i="7"/>
  <c r="H127" i="7"/>
  <c r="A127" i="7"/>
  <c r="Q126" i="7"/>
  <c r="P126" i="7"/>
  <c r="O126" i="7"/>
  <c r="N126" i="7"/>
  <c r="M126" i="7"/>
  <c r="L126" i="7"/>
  <c r="J126" i="7"/>
  <c r="H126" i="7"/>
  <c r="A126" i="7"/>
  <c r="Q125" i="7"/>
  <c r="P125" i="7"/>
  <c r="O125" i="7"/>
  <c r="N125" i="7"/>
  <c r="M125" i="7"/>
  <c r="L125" i="7"/>
  <c r="J125" i="7"/>
  <c r="H125" i="7"/>
  <c r="A125" i="7"/>
  <c r="Q124" i="7"/>
  <c r="P124" i="7"/>
  <c r="O124" i="7"/>
  <c r="N124" i="7"/>
  <c r="M124" i="7"/>
  <c r="L124" i="7"/>
  <c r="J124" i="7"/>
  <c r="H124" i="7"/>
  <c r="A124" i="7"/>
  <c r="Q123" i="7"/>
  <c r="P123" i="7"/>
  <c r="O123" i="7"/>
  <c r="N123" i="7"/>
  <c r="M123" i="7"/>
  <c r="L123" i="7"/>
  <c r="J123" i="7"/>
  <c r="H123" i="7"/>
  <c r="A123" i="7"/>
  <c r="Q122" i="7"/>
  <c r="P122" i="7"/>
  <c r="O122" i="7"/>
  <c r="N122" i="7"/>
  <c r="M122" i="7"/>
  <c r="L122" i="7"/>
  <c r="J122" i="7"/>
  <c r="H122" i="7"/>
  <c r="A122" i="7"/>
  <c r="Q121" i="7"/>
  <c r="P121" i="7"/>
  <c r="O121" i="7"/>
  <c r="N121" i="7"/>
  <c r="M121" i="7"/>
  <c r="L121" i="7"/>
  <c r="J121" i="7"/>
  <c r="H121" i="7"/>
  <c r="A121" i="7"/>
  <c r="Q120" i="7"/>
  <c r="P120" i="7"/>
  <c r="O120" i="7"/>
  <c r="N120" i="7"/>
  <c r="M120" i="7"/>
  <c r="L120" i="7"/>
  <c r="J120" i="7"/>
  <c r="H120" i="7"/>
  <c r="A120" i="7"/>
  <c r="Q119" i="7"/>
  <c r="P119" i="7"/>
  <c r="O119" i="7"/>
  <c r="N119" i="7"/>
  <c r="M119" i="7"/>
  <c r="L119" i="7"/>
  <c r="J119" i="7"/>
  <c r="H119" i="7"/>
  <c r="A119" i="7"/>
  <c r="Q118" i="7"/>
  <c r="P118" i="7"/>
  <c r="O118" i="7"/>
  <c r="N118" i="7"/>
  <c r="M118" i="7"/>
  <c r="L118" i="7"/>
  <c r="J118" i="7"/>
  <c r="H118" i="7"/>
  <c r="A118" i="7"/>
  <c r="Q117" i="7"/>
  <c r="P117" i="7"/>
  <c r="O117" i="7"/>
  <c r="N117" i="7"/>
  <c r="M117" i="7"/>
  <c r="L117" i="7"/>
  <c r="J117" i="7"/>
  <c r="H117" i="7"/>
  <c r="A117" i="7"/>
  <c r="Q116" i="7"/>
  <c r="P116" i="7"/>
  <c r="O116" i="7"/>
  <c r="N116" i="7"/>
  <c r="M116" i="7"/>
  <c r="L116" i="7"/>
  <c r="J116" i="7"/>
  <c r="H116" i="7"/>
  <c r="A116" i="7"/>
  <c r="Q115" i="7"/>
  <c r="P115" i="7"/>
  <c r="O115" i="7"/>
  <c r="N115" i="7"/>
  <c r="M115" i="7"/>
  <c r="L115" i="7"/>
  <c r="J115" i="7"/>
  <c r="H115" i="7"/>
  <c r="A115" i="7"/>
  <c r="Q114" i="7"/>
  <c r="P114" i="7"/>
  <c r="O114" i="7"/>
  <c r="N114" i="7"/>
  <c r="M114" i="7"/>
  <c r="L114" i="7"/>
  <c r="J114" i="7"/>
  <c r="H114" i="7"/>
  <c r="A114" i="7"/>
  <c r="Q113" i="7"/>
  <c r="P113" i="7"/>
  <c r="O113" i="7"/>
  <c r="N113" i="7"/>
  <c r="M113" i="7"/>
  <c r="L113" i="7"/>
  <c r="J113" i="7"/>
  <c r="H113" i="7"/>
  <c r="A113" i="7"/>
  <c r="Q112" i="7"/>
  <c r="P112" i="7"/>
  <c r="O112" i="7"/>
  <c r="N112" i="7"/>
  <c r="M112" i="7"/>
  <c r="L112" i="7"/>
  <c r="J112" i="7"/>
  <c r="H112" i="7"/>
  <c r="A112" i="7"/>
  <c r="Q111" i="7"/>
  <c r="P111" i="7"/>
  <c r="O111" i="7"/>
  <c r="N111" i="7"/>
  <c r="M111" i="7"/>
  <c r="L111" i="7"/>
  <c r="J111" i="7"/>
  <c r="H111" i="7"/>
  <c r="A111" i="7"/>
  <c r="Q110" i="7"/>
  <c r="P110" i="7"/>
  <c r="O110" i="7"/>
  <c r="N110" i="7"/>
  <c r="M110" i="7"/>
  <c r="L110" i="7"/>
  <c r="J110" i="7"/>
  <c r="H110" i="7"/>
  <c r="A110" i="7"/>
  <c r="A109" i="7"/>
  <c r="A108" i="7"/>
  <c r="Q107" i="7"/>
  <c r="P107" i="7"/>
  <c r="O107" i="7"/>
  <c r="N107" i="7"/>
  <c r="M107" i="7"/>
  <c r="L107" i="7"/>
  <c r="J107" i="7"/>
  <c r="H107" i="7"/>
  <c r="A107" i="7"/>
  <c r="Q106" i="7"/>
  <c r="P106" i="7"/>
  <c r="O106" i="7"/>
  <c r="N106" i="7"/>
  <c r="M106" i="7"/>
  <c r="L106" i="7"/>
  <c r="J106" i="7"/>
  <c r="H106" i="7"/>
  <c r="A106" i="7"/>
  <c r="Q105" i="7"/>
  <c r="P105" i="7"/>
  <c r="O105" i="7"/>
  <c r="N105" i="7"/>
  <c r="M105" i="7"/>
  <c r="L105" i="7"/>
  <c r="J105" i="7"/>
  <c r="H105" i="7"/>
  <c r="A105" i="7"/>
  <c r="Q104" i="7"/>
  <c r="P104" i="7"/>
  <c r="O104" i="7"/>
  <c r="N104" i="7"/>
  <c r="M104" i="7"/>
  <c r="L104" i="7"/>
  <c r="J104" i="7"/>
  <c r="H104" i="7"/>
  <c r="A104" i="7"/>
  <c r="Q103" i="7"/>
  <c r="P103" i="7"/>
  <c r="O103" i="7"/>
  <c r="N103" i="7"/>
  <c r="M103" i="7"/>
  <c r="L103" i="7"/>
  <c r="J103" i="7"/>
  <c r="H103" i="7"/>
  <c r="A103" i="7"/>
  <c r="A102" i="7"/>
  <c r="A101" i="7"/>
  <c r="A100" i="7"/>
  <c r="Q99" i="7"/>
  <c r="P99" i="7"/>
  <c r="O99" i="7"/>
  <c r="N99" i="7"/>
  <c r="M99" i="7"/>
  <c r="L99" i="7"/>
  <c r="J99" i="7"/>
  <c r="H99" i="7"/>
  <c r="A99" i="7"/>
  <c r="Q98" i="7"/>
  <c r="P98" i="7"/>
  <c r="O98" i="7"/>
  <c r="N98" i="7"/>
  <c r="M98" i="7"/>
  <c r="L98" i="7"/>
  <c r="J98" i="7"/>
  <c r="H98" i="7"/>
  <c r="A98" i="7"/>
  <c r="Q97" i="7"/>
  <c r="P97" i="7"/>
  <c r="O97" i="7"/>
  <c r="N97" i="7"/>
  <c r="M97" i="7"/>
  <c r="L97" i="7"/>
  <c r="J97" i="7"/>
  <c r="H97" i="7"/>
  <c r="A97" i="7"/>
  <c r="Q96" i="7"/>
  <c r="P96" i="7"/>
  <c r="O96" i="7"/>
  <c r="N96" i="7"/>
  <c r="M96" i="7"/>
  <c r="L96" i="7"/>
  <c r="J96" i="7"/>
  <c r="H96" i="7"/>
  <c r="A96" i="7"/>
  <c r="Q95" i="7"/>
  <c r="P95" i="7"/>
  <c r="O95" i="7"/>
  <c r="N95" i="7"/>
  <c r="M95" i="7"/>
  <c r="L95" i="7"/>
  <c r="J95" i="7"/>
  <c r="H95" i="7"/>
  <c r="A95" i="7"/>
  <c r="Q94" i="7"/>
  <c r="P94" i="7"/>
  <c r="O94" i="7"/>
  <c r="N94" i="7"/>
  <c r="M94" i="7"/>
  <c r="L94" i="7"/>
  <c r="J94" i="7"/>
  <c r="H94" i="7"/>
  <c r="A94" i="7"/>
  <c r="Q93" i="7"/>
  <c r="P93" i="7"/>
  <c r="O93" i="7"/>
  <c r="N93" i="7"/>
  <c r="M93" i="7"/>
  <c r="L93" i="7"/>
  <c r="J93" i="7"/>
  <c r="H93" i="7"/>
  <c r="A93" i="7"/>
  <c r="Q92" i="7"/>
  <c r="P92" i="7"/>
  <c r="O92" i="7"/>
  <c r="N92" i="7"/>
  <c r="M92" i="7"/>
  <c r="L92" i="7"/>
  <c r="J92" i="7"/>
  <c r="H92" i="7"/>
  <c r="A92" i="7"/>
  <c r="Q91" i="7"/>
  <c r="P91" i="7"/>
  <c r="O91" i="7"/>
  <c r="N91" i="7"/>
  <c r="M91" i="7"/>
  <c r="L91" i="7"/>
  <c r="J91" i="7"/>
  <c r="H91" i="7"/>
  <c r="A91" i="7"/>
  <c r="Q90" i="7"/>
  <c r="P90" i="7"/>
  <c r="O90" i="7"/>
  <c r="N90" i="7"/>
  <c r="M90" i="7"/>
  <c r="L90" i="7"/>
  <c r="J90" i="7"/>
  <c r="H90" i="7"/>
  <c r="A90" i="7"/>
  <c r="Q89" i="7"/>
  <c r="P89" i="7"/>
  <c r="O89" i="7"/>
  <c r="N89" i="7"/>
  <c r="M89" i="7"/>
  <c r="L89" i="7"/>
  <c r="J89" i="7"/>
  <c r="H89" i="7"/>
  <c r="A89" i="7"/>
  <c r="Q88" i="7"/>
  <c r="P88" i="7"/>
  <c r="O88" i="7"/>
  <c r="N88" i="7"/>
  <c r="M88" i="7"/>
  <c r="L88" i="7"/>
  <c r="J88" i="7"/>
  <c r="H88" i="7"/>
  <c r="A88" i="7"/>
  <c r="Q87" i="7"/>
  <c r="P87" i="7"/>
  <c r="O87" i="7"/>
  <c r="N87" i="7"/>
  <c r="M87" i="7"/>
  <c r="L87" i="7"/>
  <c r="J87" i="7"/>
  <c r="H87" i="7"/>
  <c r="A87" i="7"/>
  <c r="Q86" i="7"/>
  <c r="P86" i="7"/>
  <c r="O86" i="7"/>
  <c r="N86" i="7"/>
  <c r="M86" i="7"/>
  <c r="L86" i="7"/>
  <c r="J86" i="7"/>
  <c r="H86" i="7"/>
  <c r="A86" i="7"/>
  <c r="Q85" i="7"/>
  <c r="P85" i="7"/>
  <c r="O85" i="7"/>
  <c r="N85" i="7"/>
  <c r="M85" i="7"/>
  <c r="L85" i="7"/>
  <c r="J85" i="7"/>
  <c r="H85" i="7"/>
  <c r="A85" i="7"/>
  <c r="Q84" i="7"/>
  <c r="P84" i="7"/>
  <c r="O84" i="7"/>
  <c r="N84" i="7"/>
  <c r="M84" i="7"/>
  <c r="L84" i="7"/>
  <c r="J84" i="7"/>
  <c r="H84" i="7"/>
  <c r="A84" i="7"/>
  <c r="A83" i="7"/>
  <c r="A82" i="7"/>
  <c r="Q81" i="7"/>
  <c r="P81" i="7"/>
  <c r="O81" i="7"/>
  <c r="N81" i="7"/>
  <c r="M81" i="7"/>
  <c r="L81" i="7"/>
  <c r="J81" i="7"/>
  <c r="H81" i="7"/>
  <c r="A81" i="7"/>
  <c r="Q80" i="7"/>
  <c r="P80" i="7"/>
  <c r="O80" i="7"/>
  <c r="N80" i="7"/>
  <c r="M80" i="7"/>
  <c r="L80" i="7"/>
  <c r="J80" i="7"/>
  <c r="H80" i="7"/>
  <c r="A80" i="7"/>
  <c r="Q79" i="7"/>
  <c r="P79" i="7"/>
  <c r="O79" i="7"/>
  <c r="N79" i="7"/>
  <c r="M79" i="7"/>
  <c r="L79" i="7"/>
  <c r="J79" i="7"/>
  <c r="H79" i="7"/>
  <c r="A79" i="7"/>
  <c r="Q78" i="7"/>
  <c r="P78" i="7"/>
  <c r="O78" i="7"/>
  <c r="N78" i="7"/>
  <c r="M78" i="7"/>
  <c r="L78" i="7"/>
  <c r="J78" i="7"/>
  <c r="H78" i="7"/>
  <c r="A78" i="7"/>
  <c r="A77" i="7"/>
  <c r="A76" i="7"/>
  <c r="A75" i="7"/>
  <c r="Q74" i="7"/>
  <c r="P74" i="7"/>
  <c r="O74" i="7"/>
  <c r="N74" i="7"/>
  <c r="M74" i="7"/>
  <c r="L74" i="7"/>
  <c r="J74" i="7"/>
  <c r="H74" i="7"/>
  <c r="A74" i="7"/>
  <c r="Q73" i="7"/>
  <c r="P73" i="7"/>
  <c r="O73" i="7"/>
  <c r="N73" i="7"/>
  <c r="M73" i="7"/>
  <c r="L73" i="7"/>
  <c r="J73" i="7"/>
  <c r="H73" i="7"/>
  <c r="A73" i="7"/>
  <c r="Q72" i="7"/>
  <c r="P72" i="7"/>
  <c r="O72" i="7"/>
  <c r="N72" i="7"/>
  <c r="M72" i="7"/>
  <c r="L72" i="7"/>
  <c r="J72" i="7"/>
  <c r="H72" i="7"/>
  <c r="A72" i="7"/>
  <c r="Q71" i="7"/>
  <c r="P71" i="7"/>
  <c r="O71" i="7"/>
  <c r="N71" i="7"/>
  <c r="M71" i="7"/>
  <c r="L71" i="7"/>
  <c r="J71" i="7"/>
  <c r="H71" i="7"/>
  <c r="A71" i="7"/>
  <c r="Q70" i="7"/>
  <c r="P70" i="7"/>
  <c r="O70" i="7"/>
  <c r="N70" i="7"/>
  <c r="M70" i="7"/>
  <c r="L70" i="7"/>
  <c r="J70" i="7"/>
  <c r="H70" i="7"/>
  <c r="A70" i="7"/>
  <c r="Q69" i="7"/>
  <c r="P69" i="7"/>
  <c r="O69" i="7"/>
  <c r="N69" i="7"/>
  <c r="M69" i="7"/>
  <c r="L69" i="7"/>
  <c r="J69" i="7"/>
  <c r="H69" i="7"/>
  <c r="A69" i="7"/>
  <c r="Q68" i="7"/>
  <c r="P68" i="7"/>
  <c r="O68" i="7"/>
  <c r="N68" i="7"/>
  <c r="M68" i="7"/>
  <c r="L68" i="7"/>
  <c r="J68" i="7"/>
  <c r="H68" i="7"/>
  <c r="A68" i="7"/>
  <c r="Q67" i="7"/>
  <c r="P67" i="7"/>
  <c r="O67" i="7"/>
  <c r="N67" i="7"/>
  <c r="M67" i="7"/>
  <c r="L67" i="7"/>
  <c r="J67" i="7"/>
  <c r="H67" i="7"/>
  <c r="A67" i="7"/>
  <c r="Q66" i="7"/>
  <c r="P66" i="7"/>
  <c r="O66" i="7"/>
  <c r="N66" i="7"/>
  <c r="M66" i="7"/>
  <c r="L66" i="7"/>
  <c r="J66" i="7"/>
  <c r="H66" i="7"/>
  <c r="A66" i="7"/>
  <c r="Q65" i="7"/>
  <c r="P65" i="7"/>
  <c r="O65" i="7"/>
  <c r="N65" i="7"/>
  <c r="M65" i="7"/>
  <c r="L65" i="7"/>
  <c r="J65" i="7"/>
  <c r="H65" i="7"/>
  <c r="A65" i="7"/>
  <c r="Q64" i="7"/>
  <c r="P64" i="7"/>
  <c r="O64" i="7"/>
  <c r="N64" i="7"/>
  <c r="M64" i="7"/>
  <c r="L64" i="7"/>
  <c r="J64" i="7"/>
  <c r="I64" i="7"/>
  <c r="H64" i="7"/>
  <c r="A64" i="7"/>
  <c r="Q63" i="7"/>
  <c r="P63" i="7"/>
  <c r="O63" i="7"/>
  <c r="N63" i="7"/>
  <c r="M63" i="7"/>
  <c r="L63" i="7"/>
  <c r="J63" i="7"/>
  <c r="H63" i="7"/>
  <c r="A63" i="7"/>
  <c r="Q62" i="7"/>
  <c r="P62" i="7"/>
  <c r="O62" i="7"/>
  <c r="N62" i="7"/>
  <c r="M62" i="7"/>
  <c r="L62" i="7"/>
  <c r="J62" i="7"/>
  <c r="H62" i="7"/>
  <c r="A62" i="7"/>
  <c r="Q61" i="7"/>
  <c r="P61" i="7"/>
  <c r="O61" i="7"/>
  <c r="N61" i="7"/>
  <c r="M61" i="7"/>
  <c r="L61" i="7"/>
  <c r="J61" i="7"/>
  <c r="H61" i="7"/>
  <c r="A61" i="7"/>
  <c r="Q60" i="7"/>
  <c r="P60" i="7"/>
  <c r="O60" i="7"/>
  <c r="N60" i="7"/>
  <c r="M60" i="7"/>
  <c r="L60" i="7"/>
  <c r="J60" i="7"/>
  <c r="H60" i="7"/>
  <c r="A60" i="7"/>
  <c r="Q59" i="7"/>
  <c r="P59" i="7"/>
  <c r="O59" i="7"/>
  <c r="N59" i="7"/>
  <c r="M59" i="7"/>
  <c r="L59" i="7"/>
  <c r="J59" i="7"/>
  <c r="H59" i="7"/>
  <c r="A59" i="7"/>
  <c r="A58" i="7"/>
  <c r="A57" i="7"/>
  <c r="Q56" i="7"/>
  <c r="P56" i="7"/>
  <c r="O56" i="7"/>
  <c r="N56" i="7"/>
  <c r="M56" i="7"/>
  <c r="L56" i="7"/>
  <c r="J56" i="7"/>
  <c r="H56" i="7"/>
  <c r="A56" i="7"/>
  <c r="Q55" i="7"/>
  <c r="P55" i="7"/>
  <c r="O55" i="7"/>
  <c r="N55" i="7"/>
  <c r="M55" i="7"/>
  <c r="L55" i="7"/>
  <c r="J55" i="7"/>
  <c r="H55" i="7"/>
  <c r="A55" i="7"/>
  <c r="Q54" i="7"/>
  <c r="P54" i="7"/>
  <c r="O54" i="7"/>
  <c r="N54" i="7"/>
  <c r="M54" i="7"/>
  <c r="L54" i="7"/>
  <c r="J54" i="7"/>
  <c r="H54" i="7"/>
  <c r="A54" i="7"/>
  <c r="Q53" i="7"/>
  <c r="P53" i="7"/>
  <c r="O53" i="7"/>
  <c r="N53" i="7"/>
  <c r="M53" i="7"/>
  <c r="L53" i="7"/>
  <c r="J53" i="7"/>
  <c r="H53" i="7"/>
  <c r="A53" i="7"/>
  <c r="Q52" i="7"/>
  <c r="P52" i="7"/>
  <c r="O52" i="7"/>
  <c r="N52" i="7"/>
  <c r="M52" i="7"/>
  <c r="L52" i="7"/>
  <c r="J52" i="7"/>
  <c r="H52" i="7"/>
  <c r="A52" i="7"/>
  <c r="Q51" i="7"/>
  <c r="P51" i="7"/>
  <c r="O51" i="7"/>
  <c r="N51" i="7"/>
  <c r="M51" i="7"/>
  <c r="L51" i="7"/>
  <c r="J51" i="7"/>
  <c r="H51" i="7"/>
  <c r="A51" i="7"/>
  <c r="Q50" i="7"/>
  <c r="P50" i="7"/>
  <c r="O50" i="7"/>
  <c r="N50" i="7"/>
  <c r="M50" i="7"/>
  <c r="L50" i="7"/>
  <c r="J50" i="7"/>
  <c r="H50" i="7"/>
  <c r="A50" i="7"/>
  <c r="Q49" i="7"/>
  <c r="P49" i="7"/>
  <c r="O49" i="7"/>
  <c r="N49" i="7"/>
  <c r="M49" i="7"/>
  <c r="L49" i="7"/>
  <c r="J49" i="7"/>
  <c r="H49" i="7"/>
  <c r="A49" i="7"/>
  <c r="Q48" i="7"/>
  <c r="P48" i="7"/>
  <c r="O48" i="7"/>
  <c r="N48" i="7"/>
  <c r="M48" i="7"/>
  <c r="L48" i="7"/>
  <c r="J48" i="7"/>
  <c r="H48" i="7"/>
  <c r="A48" i="7"/>
  <c r="Q47" i="7"/>
  <c r="P47" i="7"/>
  <c r="O47" i="7"/>
  <c r="N47" i="7"/>
  <c r="M47" i="7"/>
  <c r="L47" i="7"/>
  <c r="J47" i="7"/>
  <c r="H47" i="7"/>
  <c r="A47" i="7"/>
  <c r="Q46" i="7"/>
  <c r="P46" i="7"/>
  <c r="O46" i="7"/>
  <c r="N46" i="7"/>
  <c r="M46" i="7"/>
  <c r="L46" i="7"/>
  <c r="J46" i="7"/>
  <c r="H46" i="7"/>
  <c r="A46" i="7"/>
  <c r="Q45" i="7"/>
  <c r="P45" i="7"/>
  <c r="O45" i="7"/>
  <c r="N45" i="7"/>
  <c r="M45" i="7"/>
  <c r="L45" i="7"/>
  <c r="J45" i="7"/>
  <c r="H45" i="7"/>
  <c r="A45" i="7"/>
  <c r="Q44" i="7"/>
  <c r="P44" i="7"/>
  <c r="O44" i="7"/>
  <c r="N44" i="7"/>
  <c r="M44" i="7"/>
  <c r="L44" i="7"/>
  <c r="J44" i="7"/>
  <c r="H44" i="7"/>
  <c r="A44" i="7"/>
  <c r="Q43" i="7"/>
  <c r="P43" i="7"/>
  <c r="O43" i="7"/>
  <c r="N43" i="7"/>
  <c r="M43" i="7"/>
  <c r="L43" i="7"/>
  <c r="J43" i="7"/>
  <c r="H43" i="7"/>
  <c r="A43" i="7"/>
  <c r="Q42" i="7"/>
  <c r="P42" i="7"/>
  <c r="O42" i="7"/>
  <c r="N42" i="7"/>
  <c r="M42" i="7"/>
  <c r="L42" i="7"/>
  <c r="J42" i="7"/>
  <c r="H42" i="7"/>
  <c r="A42" i="7"/>
  <c r="Q41" i="7"/>
  <c r="P41" i="7"/>
  <c r="O41" i="7"/>
  <c r="N41" i="7"/>
  <c r="M41" i="7"/>
  <c r="L41" i="7"/>
  <c r="J41" i="7"/>
  <c r="H41" i="7"/>
  <c r="A41" i="7"/>
  <c r="Q40" i="7"/>
  <c r="P40" i="7"/>
  <c r="O40" i="7"/>
  <c r="N40" i="7"/>
  <c r="M40" i="7"/>
  <c r="L40" i="7"/>
  <c r="J40" i="7"/>
  <c r="H40" i="7"/>
  <c r="A40" i="7"/>
  <c r="Q39" i="7"/>
  <c r="P39" i="7"/>
  <c r="O39" i="7"/>
  <c r="N39" i="7"/>
  <c r="M39" i="7"/>
  <c r="L39" i="7"/>
  <c r="J39" i="7"/>
  <c r="H39" i="7"/>
  <c r="A39" i="7"/>
  <c r="Q38" i="7"/>
  <c r="P38" i="7"/>
  <c r="O38" i="7"/>
  <c r="N38" i="7"/>
  <c r="M38" i="7"/>
  <c r="L38" i="7"/>
  <c r="J38" i="7"/>
  <c r="H38" i="7"/>
  <c r="A38" i="7"/>
  <c r="Q37" i="7"/>
  <c r="P37" i="7"/>
  <c r="O37" i="7"/>
  <c r="N37" i="7"/>
  <c r="M37" i="7"/>
  <c r="L37" i="7"/>
  <c r="J37" i="7"/>
  <c r="H37" i="7"/>
  <c r="A37" i="7"/>
  <c r="Q36" i="7"/>
  <c r="P36" i="7"/>
  <c r="O36" i="7"/>
  <c r="N36" i="7"/>
  <c r="M36" i="7"/>
  <c r="L36" i="7"/>
  <c r="J36" i="7"/>
  <c r="H36" i="7"/>
  <c r="A36" i="7"/>
  <c r="Q35" i="7"/>
  <c r="P35" i="7"/>
  <c r="O35" i="7"/>
  <c r="N35" i="7"/>
  <c r="M35" i="7"/>
  <c r="L35" i="7"/>
  <c r="J35" i="7"/>
  <c r="H35" i="7"/>
  <c r="A35" i="7"/>
  <c r="Q34" i="7"/>
  <c r="P34" i="7"/>
  <c r="O34" i="7"/>
  <c r="N34" i="7"/>
  <c r="M34" i="7"/>
  <c r="L34" i="7"/>
  <c r="J34" i="7"/>
  <c r="H34" i="7"/>
  <c r="A34" i="7"/>
  <c r="Q33" i="7"/>
  <c r="P33" i="7"/>
  <c r="O33" i="7"/>
  <c r="N33" i="7"/>
  <c r="M33" i="7"/>
  <c r="L33" i="7"/>
  <c r="J33" i="7"/>
  <c r="H33" i="7"/>
  <c r="A33" i="7"/>
  <c r="Q32" i="7"/>
  <c r="P32" i="7"/>
  <c r="O32" i="7"/>
  <c r="N32" i="7"/>
  <c r="M32" i="7"/>
  <c r="L32" i="7"/>
  <c r="J32" i="7"/>
  <c r="H32" i="7"/>
  <c r="A32" i="7"/>
  <c r="Q31" i="7"/>
  <c r="P31" i="7"/>
  <c r="O31" i="7"/>
  <c r="N31" i="7"/>
  <c r="M31" i="7"/>
  <c r="L31" i="7"/>
  <c r="J31" i="7"/>
  <c r="H31" i="7"/>
  <c r="A31" i="7"/>
  <c r="Q30" i="7"/>
  <c r="P30" i="7"/>
  <c r="O30" i="7"/>
  <c r="N30" i="7"/>
  <c r="M30" i="7"/>
  <c r="L30" i="7"/>
  <c r="J30" i="7"/>
  <c r="H30" i="7"/>
  <c r="A30" i="7"/>
  <c r="Q29" i="7"/>
  <c r="P29" i="7"/>
  <c r="O29" i="7"/>
  <c r="N29" i="7"/>
  <c r="M29" i="7"/>
  <c r="L29" i="7"/>
  <c r="J29" i="7"/>
  <c r="H29" i="7"/>
  <c r="A29" i="7"/>
  <c r="Q28" i="7"/>
  <c r="P28" i="7"/>
  <c r="O28" i="7"/>
  <c r="N28" i="7"/>
  <c r="M28" i="7"/>
  <c r="L28" i="7"/>
  <c r="J28" i="7"/>
  <c r="H28" i="7"/>
  <c r="A28" i="7"/>
  <c r="A27" i="7"/>
  <c r="A26" i="7"/>
  <c r="Q25" i="7"/>
  <c r="P25" i="7"/>
  <c r="O25" i="7"/>
  <c r="N25" i="7"/>
  <c r="M25" i="7"/>
  <c r="L25" i="7"/>
  <c r="J25" i="7"/>
  <c r="H25" i="7"/>
  <c r="A25" i="7"/>
  <c r="Q24" i="7"/>
  <c r="P24" i="7"/>
  <c r="O24" i="7"/>
  <c r="N24" i="7"/>
  <c r="M24" i="7"/>
  <c r="L24" i="7"/>
  <c r="J24" i="7"/>
  <c r="I24" i="7"/>
  <c r="H24" i="7"/>
  <c r="A24" i="7"/>
  <c r="Q23" i="7"/>
  <c r="P23" i="7"/>
  <c r="O23" i="7"/>
  <c r="N23" i="7"/>
  <c r="M23" i="7"/>
  <c r="L23" i="7"/>
  <c r="J23" i="7"/>
  <c r="H23" i="7"/>
  <c r="A23" i="7"/>
  <c r="Q22" i="7"/>
  <c r="P22" i="7"/>
  <c r="O22" i="7"/>
  <c r="N22" i="7"/>
  <c r="M22" i="7"/>
  <c r="L22" i="7"/>
  <c r="J22" i="7"/>
  <c r="H22" i="7"/>
  <c r="A22" i="7"/>
  <c r="Q21" i="7"/>
  <c r="P21" i="7"/>
  <c r="O21" i="7"/>
  <c r="N21" i="7"/>
  <c r="M21" i="7"/>
  <c r="L21" i="7"/>
  <c r="J21" i="7"/>
  <c r="H21" i="7"/>
  <c r="A21" i="7"/>
  <c r="Q20" i="7"/>
  <c r="P20" i="7"/>
  <c r="O20" i="7"/>
  <c r="N20" i="7"/>
  <c r="M20" i="7"/>
  <c r="L20" i="7"/>
  <c r="J20" i="7"/>
  <c r="H20" i="7"/>
  <c r="A20" i="7"/>
  <c r="Q19" i="7"/>
  <c r="P19" i="7"/>
  <c r="O19" i="7"/>
  <c r="N19" i="7"/>
  <c r="M19" i="7"/>
  <c r="L19" i="7"/>
  <c r="J19" i="7"/>
  <c r="I19" i="7"/>
  <c r="H19" i="7"/>
  <c r="A19" i="7"/>
  <c r="Q18" i="7"/>
  <c r="P18" i="7"/>
  <c r="O18" i="7"/>
  <c r="N18" i="7"/>
  <c r="M18" i="7"/>
  <c r="L18" i="7"/>
  <c r="J18" i="7"/>
  <c r="I18" i="7"/>
  <c r="H18" i="7"/>
  <c r="A18" i="7"/>
  <c r="A17" i="7"/>
  <c r="A16" i="7"/>
  <c r="A15" i="7"/>
  <c r="A14" i="7"/>
  <c r="R13" i="7"/>
  <c r="A13" i="7"/>
  <c r="A12" i="7"/>
  <c r="P11" i="7"/>
  <c r="O11" i="7"/>
  <c r="N11" i="7"/>
  <c r="L11" i="7"/>
  <c r="J11" i="7"/>
  <c r="H11" i="7"/>
  <c r="A11" i="7"/>
  <c r="P10" i="7"/>
  <c r="O10" i="7"/>
  <c r="N10" i="7"/>
  <c r="L10" i="7"/>
  <c r="J10" i="7"/>
  <c r="H10" i="7"/>
  <c r="A10" i="7"/>
  <c r="P9" i="7"/>
  <c r="O9" i="7"/>
  <c r="N9" i="7"/>
  <c r="L9" i="7"/>
  <c r="J9" i="7"/>
  <c r="H9" i="7"/>
  <c r="A9" i="7"/>
  <c r="P8" i="7"/>
  <c r="O8" i="7"/>
  <c r="N8" i="7"/>
  <c r="L8" i="7"/>
  <c r="J8" i="7"/>
  <c r="H8" i="7"/>
  <c r="A8" i="7"/>
  <c r="P7" i="7"/>
  <c r="O7" i="7"/>
  <c r="N7" i="7"/>
  <c r="L7" i="7"/>
  <c r="J7" i="7"/>
  <c r="H7" i="7"/>
  <c r="A7" i="7"/>
  <c r="P6" i="7"/>
  <c r="O6" i="7"/>
  <c r="N6" i="7"/>
  <c r="L6" i="7"/>
  <c r="J6" i="7"/>
  <c r="H6" i="7"/>
  <c r="A6" i="7"/>
  <c r="P5" i="7"/>
  <c r="O5" i="7"/>
  <c r="N5" i="7"/>
  <c r="L5" i="7"/>
  <c r="J5" i="7"/>
  <c r="H5" i="7"/>
  <c r="A5" i="7"/>
  <c r="R371" i="1"/>
  <c r="R370" i="1"/>
  <c r="R369" i="1"/>
  <c r="R368" i="1"/>
  <c r="R367" i="1"/>
  <c r="R366" i="1"/>
  <c r="P365" i="1"/>
  <c r="L365" i="1"/>
  <c r="H365" i="1"/>
  <c r="A364" i="1"/>
  <c r="A363" i="1"/>
  <c r="R362" i="1"/>
  <c r="A362" i="1"/>
  <c r="A361" i="1"/>
  <c r="Q360" i="1"/>
  <c r="P360" i="1"/>
  <c r="O360" i="1"/>
  <c r="N360" i="1"/>
  <c r="M360" i="1"/>
  <c r="L360" i="1"/>
  <c r="K360" i="1"/>
  <c r="J360" i="1"/>
  <c r="H360" i="1"/>
  <c r="E360" i="1"/>
  <c r="A360" i="1"/>
  <c r="Q359" i="1"/>
  <c r="P359" i="1"/>
  <c r="O359" i="1"/>
  <c r="N359" i="1"/>
  <c r="M359" i="1"/>
  <c r="L359" i="1"/>
  <c r="J359" i="1"/>
  <c r="H359" i="1"/>
  <c r="A359" i="1"/>
  <c r="Q358" i="1"/>
  <c r="P358" i="1"/>
  <c r="O358" i="1"/>
  <c r="N358" i="1"/>
  <c r="M358" i="1"/>
  <c r="L358" i="1"/>
  <c r="J358" i="1"/>
  <c r="H358" i="1"/>
  <c r="A358" i="1"/>
  <c r="Q357" i="1"/>
  <c r="P357" i="1"/>
  <c r="O357" i="1"/>
  <c r="N357" i="1"/>
  <c r="M357" i="1"/>
  <c r="L357" i="1"/>
  <c r="J357" i="1"/>
  <c r="H357" i="1"/>
  <c r="A357" i="1"/>
  <c r="A356" i="1"/>
  <c r="A355" i="1"/>
  <c r="A354" i="1"/>
  <c r="Q353" i="1"/>
  <c r="P353" i="1"/>
  <c r="O353" i="1"/>
  <c r="N353" i="1"/>
  <c r="M353" i="1"/>
  <c r="L353" i="1"/>
  <c r="K353" i="1"/>
  <c r="J353" i="1"/>
  <c r="I353" i="1"/>
  <c r="H353" i="1"/>
  <c r="A353" i="1"/>
  <c r="Q352" i="1"/>
  <c r="P352" i="1"/>
  <c r="O352" i="1"/>
  <c r="N352" i="1"/>
  <c r="M352" i="1"/>
  <c r="L352" i="1"/>
  <c r="K352" i="1"/>
  <c r="J352" i="1"/>
  <c r="I352" i="1"/>
  <c r="H352" i="1"/>
  <c r="A352" i="1"/>
  <c r="Q351" i="1"/>
  <c r="P351" i="1"/>
  <c r="O351" i="1"/>
  <c r="N351" i="1"/>
  <c r="M351" i="1"/>
  <c r="L351" i="1"/>
  <c r="J351" i="1"/>
  <c r="I351" i="1"/>
  <c r="H351" i="1"/>
  <c r="A351" i="1"/>
  <c r="Q350" i="1"/>
  <c r="P350" i="1"/>
  <c r="O350" i="1"/>
  <c r="N350" i="1"/>
  <c r="M350" i="1"/>
  <c r="L350" i="1"/>
  <c r="J350" i="1"/>
  <c r="H350" i="1"/>
  <c r="A350" i="1"/>
  <c r="Q349" i="1"/>
  <c r="P349" i="1"/>
  <c r="O349" i="1"/>
  <c r="N349" i="1"/>
  <c r="M349" i="1"/>
  <c r="L349" i="1"/>
  <c r="J349" i="1"/>
  <c r="H349" i="1"/>
  <c r="A349" i="1"/>
  <c r="Q348" i="1"/>
  <c r="P348" i="1"/>
  <c r="O348" i="1"/>
  <c r="N348" i="1"/>
  <c r="M348" i="1"/>
  <c r="L348" i="1"/>
  <c r="J348" i="1"/>
  <c r="H348" i="1"/>
  <c r="A348" i="1"/>
  <c r="Q347" i="1"/>
  <c r="P347" i="1"/>
  <c r="O347" i="1"/>
  <c r="N347" i="1"/>
  <c r="M347" i="1"/>
  <c r="L347" i="1"/>
  <c r="J347" i="1"/>
  <c r="H347" i="1"/>
  <c r="A347" i="1"/>
  <c r="Q346" i="1"/>
  <c r="P346" i="1"/>
  <c r="O346" i="1"/>
  <c r="N346" i="1"/>
  <c r="M346" i="1"/>
  <c r="L346" i="1"/>
  <c r="J346" i="1"/>
  <c r="H346" i="1"/>
  <c r="A346" i="1"/>
  <c r="Q345" i="1"/>
  <c r="P345" i="1"/>
  <c r="O345" i="1"/>
  <c r="N345" i="1"/>
  <c r="M345" i="1"/>
  <c r="L345" i="1"/>
  <c r="J345" i="1"/>
  <c r="H345" i="1"/>
  <c r="A345" i="1"/>
  <c r="Q344" i="1"/>
  <c r="P344" i="1"/>
  <c r="O344" i="1"/>
  <c r="N344" i="1"/>
  <c r="M344" i="1"/>
  <c r="L344" i="1"/>
  <c r="J344" i="1"/>
  <c r="H344" i="1"/>
  <c r="A344" i="1"/>
  <c r="Q343" i="1"/>
  <c r="P343" i="1"/>
  <c r="O343" i="1"/>
  <c r="N343" i="1"/>
  <c r="M343" i="1"/>
  <c r="L343" i="1"/>
  <c r="J343" i="1"/>
  <c r="H343" i="1"/>
  <c r="A343" i="1"/>
  <c r="Q342" i="1"/>
  <c r="P342" i="1"/>
  <c r="O342" i="1"/>
  <c r="N342" i="1"/>
  <c r="M342" i="1"/>
  <c r="L342" i="1"/>
  <c r="J342" i="1"/>
  <c r="H342" i="1"/>
  <c r="A342" i="1"/>
  <c r="Q341" i="1"/>
  <c r="P341" i="1"/>
  <c r="O341" i="1"/>
  <c r="N341" i="1"/>
  <c r="M341" i="1"/>
  <c r="L341" i="1"/>
  <c r="J341" i="1"/>
  <c r="H341" i="1"/>
  <c r="A341" i="1"/>
  <c r="Q340" i="1"/>
  <c r="P340" i="1"/>
  <c r="O340" i="1"/>
  <c r="N340" i="1"/>
  <c r="M340" i="1"/>
  <c r="L340" i="1"/>
  <c r="J340" i="1"/>
  <c r="H340" i="1"/>
  <c r="A340" i="1"/>
  <c r="Q339" i="1"/>
  <c r="P339" i="1"/>
  <c r="O339" i="1"/>
  <c r="N339" i="1"/>
  <c r="M339" i="1"/>
  <c r="L339" i="1"/>
  <c r="J339" i="1"/>
  <c r="H339" i="1"/>
  <c r="A339" i="1"/>
  <c r="Q338" i="1"/>
  <c r="P338" i="1"/>
  <c r="O338" i="1"/>
  <c r="N338" i="1"/>
  <c r="M338" i="1"/>
  <c r="L338" i="1"/>
  <c r="J338" i="1"/>
  <c r="H338" i="1"/>
  <c r="A338" i="1"/>
  <c r="Q337" i="1"/>
  <c r="P337" i="1"/>
  <c r="O337" i="1"/>
  <c r="N337" i="1"/>
  <c r="M337" i="1"/>
  <c r="L337" i="1"/>
  <c r="J337" i="1"/>
  <c r="H337" i="1"/>
  <c r="A337" i="1"/>
  <c r="Q336" i="1"/>
  <c r="P336" i="1"/>
  <c r="O336" i="1"/>
  <c r="N336" i="1"/>
  <c r="M336" i="1"/>
  <c r="L336" i="1"/>
  <c r="J336" i="1"/>
  <c r="H336" i="1"/>
  <c r="A336" i="1"/>
  <c r="Q335" i="1"/>
  <c r="P335" i="1"/>
  <c r="O335" i="1"/>
  <c r="N335" i="1"/>
  <c r="M335" i="1"/>
  <c r="L335" i="1"/>
  <c r="J335" i="1"/>
  <c r="H335" i="1"/>
  <c r="A335" i="1"/>
  <c r="Q334" i="1"/>
  <c r="P334" i="1"/>
  <c r="O334" i="1"/>
  <c r="N334" i="1"/>
  <c r="M334" i="1"/>
  <c r="L334" i="1"/>
  <c r="J334" i="1"/>
  <c r="H334" i="1"/>
  <c r="A334" i="1"/>
  <c r="Q333" i="1"/>
  <c r="P333" i="1"/>
  <c r="O333" i="1"/>
  <c r="N333" i="1"/>
  <c r="M333" i="1"/>
  <c r="L333" i="1"/>
  <c r="J333" i="1"/>
  <c r="H333" i="1"/>
  <c r="A333" i="1"/>
  <c r="Q332" i="1"/>
  <c r="P332" i="1"/>
  <c r="O332" i="1"/>
  <c r="N332" i="1"/>
  <c r="M332" i="1"/>
  <c r="L332" i="1"/>
  <c r="J332" i="1"/>
  <c r="H332" i="1"/>
  <c r="A332" i="1"/>
  <c r="Q331" i="1"/>
  <c r="P331" i="1"/>
  <c r="O331" i="1"/>
  <c r="N331" i="1"/>
  <c r="M331" i="1"/>
  <c r="L331" i="1"/>
  <c r="J331" i="1"/>
  <c r="H331" i="1"/>
  <c r="A331" i="1"/>
  <c r="Q330" i="1"/>
  <c r="P330" i="1"/>
  <c r="O330" i="1"/>
  <c r="N330" i="1"/>
  <c r="M330" i="1"/>
  <c r="L330" i="1"/>
  <c r="J330" i="1"/>
  <c r="H330" i="1"/>
  <c r="A330" i="1"/>
  <c r="Q329" i="1"/>
  <c r="P329" i="1"/>
  <c r="O329" i="1"/>
  <c r="N329" i="1"/>
  <c r="M329" i="1"/>
  <c r="L329" i="1"/>
  <c r="J329" i="1"/>
  <c r="H329" i="1"/>
  <c r="A329" i="1"/>
  <c r="Q328" i="1"/>
  <c r="P328" i="1"/>
  <c r="O328" i="1"/>
  <c r="N328" i="1"/>
  <c r="M328" i="1"/>
  <c r="L328" i="1"/>
  <c r="J328" i="1"/>
  <c r="H328" i="1"/>
  <c r="A328" i="1"/>
  <c r="Q327" i="1"/>
  <c r="P327" i="1"/>
  <c r="O327" i="1"/>
  <c r="N327" i="1"/>
  <c r="M327" i="1"/>
  <c r="L327" i="1"/>
  <c r="J327" i="1"/>
  <c r="H327" i="1"/>
  <c r="A327" i="1"/>
  <c r="Q326" i="1"/>
  <c r="P326" i="1"/>
  <c r="O326" i="1"/>
  <c r="N326" i="1"/>
  <c r="M326" i="1"/>
  <c r="L326" i="1"/>
  <c r="J326" i="1"/>
  <c r="H326" i="1"/>
  <c r="A326" i="1"/>
  <c r="A325" i="1"/>
  <c r="A324" i="1"/>
  <c r="Q323" i="1"/>
  <c r="P323" i="1"/>
  <c r="O323" i="1"/>
  <c r="N323" i="1"/>
  <c r="M323" i="1"/>
  <c r="L323" i="1"/>
  <c r="J323" i="1"/>
  <c r="H323" i="1"/>
  <c r="A323" i="1"/>
  <c r="Q322" i="1"/>
  <c r="P322" i="1"/>
  <c r="O322" i="1"/>
  <c r="N322" i="1"/>
  <c r="M322" i="1"/>
  <c r="L322" i="1"/>
  <c r="J322" i="1"/>
  <c r="H322" i="1"/>
  <c r="A322" i="1"/>
  <c r="Q321" i="1"/>
  <c r="P321" i="1"/>
  <c r="O321" i="1"/>
  <c r="N321" i="1"/>
  <c r="M321" i="1"/>
  <c r="L321" i="1"/>
  <c r="J321" i="1"/>
  <c r="H321" i="1"/>
  <c r="A321" i="1"/>
  <c r="Q320" i="1"/>
  <c r="P320" i="1"/>
  <c r="O320" i="1"/>
  <c r="N320" i="1"/>
  <c r="M320" i="1"/>
  <c r="L320" i="1"/>
  <c r="J320" i="1"/>
  <c r="H320" i="1"/>
  <c r="A320" i="1"/>
  <c r="Q319" i="1"/>
  <c r="P319" i="1"/>
  <c r="O319" i="1"/>
  <c r="N319" i="1"/>
  <c r="M319" i="1"/>
  <c r="L319" i="1"/>
  <c r="J319" i="1"/>
  <c r="H319" i="1"/>
  <c r="A319" i="1"/>
  <c r="Q318" i="1"/>
  <c r="P318" i="1"/>
  <c r="O318" i="1"/>
  <c r="N318" i="1"/>
  <c r="M318" i="1"/>
  <c r="L318" i="1"/>
  <c r="J318" i="1"/>
  <c r="H318" i="1"/>
  <c r="A318" i="1"/>
  <c r="Q317" i="1"/>
  <c r="P317" i="1"/>
  <c r="O317" i="1"/>
  <c r="N317" i="1"/>
  <c r="M317" i="1"/>
  <c r="L317" i="1"/>
  <c r="J317" i="1"/>
  <c r="H317" i="1"/>
  <c r="A317" i="1"/>
  <c r="A316" i="1"/>
  <c r="A315" i="1"/>
  <c r="Q314" i="1"/>
  <c r="P314" i="1"/>
  <c r="O314" i="1"/>
  <c r="N314" i="1"/>
  <c r="M314" i="1"/>
  <c r="L314" i="1"/>
  <c r="K314" i="1"/>
  <c r="J314" i="1"/>
  <c r="I314" i="1"/>
  <c r="H314" i="1"/>
  <c r="A314" i="1"/>
  <c r="Q313" i="1"/>
  <c r="P313" i="1"/>
  <c r="O313" i="1"/>
  <c r="N313" i="1"/>
  <c r="M313" i="1"/>
  <c r="L313" i="1"/>
  <c r="J313" i="1"/>
  <c r="H313" i="1"/>
  <c r="A313" i="1"/>
  <c r="Q312" i="1"/>
  <c r="P312" i="1"/>
  <c r="O312" i="1"/>
  <c r="N312" i="1"/>
  <c r="M312" i="1"/>
  <c r="L312" i="1"/>
  <c r="J312" i="1"/>
  <c r="H312" i="1"/>
  <c r="A312" i="1"/>
  <c r="Q311" i="1"/>
  <c r="P311" i="1"/>
  <c r="O311" i="1"/>
  <c r="N311" i="1"/>
  <c r="M311" i="1"/>
  <c r="L311" i="1"/>
  <c r="J311" i="1"/>
  <c r="H311" i="1"/>
  <c r="A311" i="1"/>
  <c r="Q310" i="1"/>
  <c r="P310" i="1"/>
  <c r="O310" i="1"/>
  <c r="N310" i="1"/>
  <c r="M310" i="1"/>
  <c r="L310" i="1"/>
  <c r="J310" i="1"/>
  <c r="H310" i="1"/>
  <c r="A310" i="1"/>
  <c r="Q309" i="1"/>
  <c r="P309" i="1"/>
  <c r="O309" i="1"/>
  <c r="N309" i="1"/>
  <c r="M309" i="1"/>
  <c r="L309" i="1"/>
  <c r="J309" i="1"/>
  <c r="H309" i="1"/>
  <c r="A309" i="1"/>
  <c r="Q308" i="1"/>
  <c r="P308" i="1"/>
  <c r="O308" i="1"/>
  <c r="N308" i="1"/>
  <c r="M308" i="1"/>
  <c r="L308" i="1"/>
  <c r="J308" i="1"/>
  <c r="H308" i="1"/>
  <c r="A308" i="1"/>
  <c r="Q307" i="1"/>
  <c r="P307" i="1"/>
  <c r="O307" i="1"/>
  <c r="N307" i="1"/>
  <c r="M307" i="1"/>
  <c r="L307" i="1"/>
  <c r="J307" i="1"/>
  <c r="H307" i="1"/>
  <c r="A307" i="1"/>
  <c r="Q306" i="1"/>
  <c r="P306" i="1"/>
  <c r="O306" i="1"/>
  <c r="N306" i="1"/>
  <c r="M306" i="1"/>
  <c r="L306" i="1"/>
  <c r="J306" i="1"/>
  <c r="H306" i="1"/>
  <c r="A306" i="1"/>
  <c r="Q305" i="1"/>
  <c r="P305" i="1"/>
  <c r="O305" i="1"/>
  <c r="N305" i="1"/>
  <c r="M305" i="1"/>
  <c r="L305" i="1"/>
  <c r="J305" i="1"/>
  <c r="H305" i="1"/>
  <c r="A305" i="1"/>
  <c r="Q304" i="1"/>
  <c r="P304" i="1"/>
  <c r="O304" i="1"/>
  <c r="N304" i="1"/>
  <c r="M304" i="1"/>
  <c r="L304" i="1"/>
  <c r="J304" i="1"/>
  <c r="H304" i="1"/>
  <c r="A304" i="1"/>
  <c r="Q303" i="1"/>
  <c r="P303" i="1"/>
  <c r="O303" i="1"/>
  <c r="N303" i="1"/>
  <c r="M303" i="1"/>
  <c r="L303" i="1"/>
  <c r="J303" i="1"/>
  <c r="H303" i="1"/>
  <c r="A303" i="1"/>
  <c r="Q302" i="1"/>
  <c r="P302" i="1"/>
  <c r="O302" i="1"/>
  <c r="N302" i="1"/>
  <c r="M302" i="1"/>
  <c r="L302" i="1"/>
  <c r="J302" i="1"/>
  <c r="H302" i="1"/>
  <c r="A302" i="1"/>
  <c r="Q301" i="1"/>
  <c r="P301" i="1"/>
  <c r="O301" i="1"/>
  <c r="N301" i="1"/>
  <c r="M301" i="1"/>
  <c r="L301" i="1"/>
  <c r="J301" i="1"/>
  <c r="H301" i="1"/>
  <c r="A301" i="1"/>
  <c r="Q300" i="1"/>
  <c r="P300" i="1"/>
  <c r="O300" i="1"/>
  <c r="N300" i="1"/>
  <c r="M300" i="1"/>
  <c r="L300" i="1"/>
  <c r="J300" i="1"/>
  <c r="H300" i="1"/>
  <c r="A300" i="1"/>
  <c r="A299" i="1"/>
  <c r="A298" i="1"/>
  <c r="Q297" i="1"/>
  <c r="P297" i="1"/>
  <c r="O297" i="1"/>
  <c r="N297" i="1"/>
  <c r="M297" i="1"/>
  <c r="L297" i="1"/>
  <c r="J297" i="1"/>
  <c r="H297" i="1"/>
  <c r="A297" i="1"/>
  <c r="Q296" i="1"/>
  <c r="P296" i="1"/>
  <c r="O296" i="1"/>
  <c r="N296" i="1"/>
  <c r="M296" i="1"/>
  <c r="L296" i="1"/>
  <c r="J296" i="1"/>
  <c r="H296" i="1"/>
  <c r="A296" i="1"/>
  <c r="Q295" i="1"/>
  <c r="P295" i="1"/>
  <c r="O295" i="1"/>
  <c r="N295" i="1"/>
  <c r="M295" i="1"/>
  <c r="L295" i="1"/>
  <c r="J295" i="1"/>
  <c r="H295" i="1"/>
  <c r="A295" i="1"/>
  <c r="Q294" i="1"/>
  <c r="P294" i="1"/>
  <c r="O294" i="1"/>
  <c r="N294" i="1"/>
  <c r="M294" i="1"/>
  <c r="L294" i="1"/>
  <c r="J294" i="1"/>
  <c r="H294" i="1"/>
  <c r="A294" i="1"/>
  <c r="Q293" i="1"/>
  <c r="P293" i="1"/>
  <c r="O293" i="1"/>
  <c r="N293" i="1"/>
  <c r="M293" i="1"/>
  <c r="L293" i="1"/>
  <c r="J293" i="1"/>
  <c r="H293" i="1"/>
  <c r="A293" i="1"/>
  <c r="Q292" i="1"/>
  <c r="P292" i="1"/>
  <c r="O292" i="1"/>
  <c r="N292" i="1"/>
  <c r="M292" i="1"/>
  <c r="L292" i="1"/>
  <c r="J292" i="1"/>
  <c r="I292" i="1"/>
  <c r="H292" i="1"/>
  <c r="A292" i="1"/>
  <c r="Q291" i="1"/>
  <c r="P291" i="1"/>
  <c r="O291" i="1"/>
  <c r="N291" i="1"/>
  <c r="M291" i="1"/>
  <c r="L291" i="1"/>
  <c r="J291" i="1"/>
  <c r="I291" i="1"/>
  <c r="H291" i="1"/>
  <c r="A291" i="1"/>
  <c r="A290" i="1"/>
  <c r="A289" i="1"/>
  <c r="Q288" i="1"/>
  <c r="P288" i="1"/>
  <c r="O288" i="1"/>
  <c r="N288" i="1"/>
  <c r="M288" i="1"/>
  <c r="L288" i="1"/>
  <c r="J288" i="1"/>
  <c r="H288" i="1"/>
  <c r="A288" i="1"/>
  <c r="Q287" i="1"/>
  <c r="P287" i="1"/>
  <c r="O287" i="1"/>
  <c r="N287" i="1"/>
  <c r="M287" i="1"/>
  <c r="L287" i="1"/>
  <c r="J287" i="1"/>
  <c r="H287" i="1"/>
  <c r="A287" i="1"/>
  <c r="Q286" i="1"/>
  <c r="P286" i="1"/>
  <c r="O286" i="1"/>
  <c r="N286" i="1"/>
  <c r="M286" i="1"/>
  <c r="L286" i="1"/>
  <c r="J286" i="1"/>
  <c r="H286" i="1"/>
  <c r="A286" i="1"/>
  <c r="Q285" i="1"/>
  <c r="P285" i="1"/>
  <c r="O285" i="1"/>
  <c r="N285" i="1"/>
  <c r="M285" i="1"/>
  <c r="L285" i="1"/>
  <c r="J285" i="1"/>
  <c r="H285" i="1"/>
  <c r="A285" i="1"/>
  <c r="Q284" i="1"/>
  <c r="P284" i="1"/>
  <c r="O284" i="1"/>
  <c r="N284" i="1"/>
  <c r="M284" i="1"/>
  <c r="L284" i="1"/>
  <c r="J284" i="1"/>
  <c r="H284" i="1"/>
  <c r="A284" i="1"/>
  <c r="Q283" i="1"/>
  <c r="P283" i="1"/>
  <c r="O283" i="1"/>
  <c r="N283" i="1"/>
  <c r="M283" i="1"/>
  <c r="L283" i="1"/>
  <c r="J283" i="1"/>
  <c r="H283" i="1"/>
  <c r="A283" i="1"/>
  <c r="Q282" i="1"/>
  <c r="P282" i="1"/>
  <c r="O282" i="1"/>
  <c r="N282" i="1"/>
  <c r="M282" i="1"/>
  <c r="L282" i="1"/>
  <c r="J282" i="1"/>
  <c r="H282" i="1"/>
  <c r="A282" i="1"/>
  <c r="Q281" i="1"/>
  <c r="P281" i="1"/>
  <c r="O281" i="1"/>
  <c r="N281" i="1"/>
  <c r="M281" i="1"/>
  <c r="L281" i="1"/>
  <c r="J281" i="1"/>
  <c r="H281" i="1"/>
  <c r="A281" i="1"/>
  <c r="Q280" i="1"/>
  <c r="P280" i="1"/>
  <c r="O280" i="1"/>
  <c r="N280" i="1"/>
  <c r="M280" i="1"/>
  <c r="L280" i="1"/>
  <c r="J280" i="1"/>
  <c r="H280" i="1"/>
  <c r="A280" i="1"/>
  <c r="Q279" i="1"/>
  <c r="P279" i="1"/>
  <c r="O279" i="1"/>
  <c r="N279" i="1"/>
  <c r="M279" i="1"/>
  <c r="L279" i="1"/>
  <c r="J279" i="1"/>
  <c r="I279" i="1"/>
  <c r="H279" i="1"/>
  <c r="A279" i="1"/>
  <c r="Q278" i="1"/>
  <c r="P278" i="1"/>
  <c r="O278" i="1"/>
  <c r="N278" i="1"/>
  <c r="M278" i="1"/>
  <c r="L278" i="1"/>
  <c r="J278" i="1"/>
  <c r="H278" i="1"/>
  <c r="A278" i="1"/>
  <c r="Q277" i="1"/>
  <c r="P277" i="1"/>
  <c r="O277" i="1"/>
  <c r="N277" i="1"/>
  <c r="M277" i="1"/>
  <c r="L277" i="1"/>
  <c r="J277" i="1"/>
  <c r="H277" i="1"/>
  <c r="A277" i="1"/>
  <c r="Q276" i="1"/>
  <c r="P276" i="1"/>
  <c r="O276" i="1"/>
  <c r="N276" i="1"/>
  <c r="M276" i="1"/>
  <c r="L276" i="1"/>
  <c r="J276" i="1"/>
  <c r="H276" i="1"/>
  <c r="A276" i="1"/>
  <c r="Q275" i="1"/>
  <c r="P275" i="1"/>
  <c r="O275" i="1"/>
  <c r="N275" i="1"/>
  <c r="M275" i="1"/>
  <c r="L275" i="1"/>
  <c r="J275" i="1"/>
  <c r="H275" i="1"/>
  <c r="A275" i="1"/>
  <c r="Q274" i="1"/>
  <c r="P274" i="1"/>
  <c r="O274" i="1"/>
  <c r="N274" i="1"/>
  <c r="M274" i="1"/>
  <c r="L274" i="1"/>
  <c r="J274" i="1"/>
  <c r="H274" i="1"/>
  <c r="A274" i="1"/>
  <c r="Q273" i="1"/>
  <c r="P273" i="1"/>
  <c r="O273" i="1"/>
  <c r="N273" i="1"/>
  <c r="M273" i="1"/>
  <c r="L273" i="1"/>
  <c r="J273" i="1"/>
  <c r="H273" i="1"/>
  <c r="A273" i="1"/>
  <c r="Q272" i="1"/>
  <c r="P272" i="1"/>
  <c r="O272" i="1"/>
  <c r="N272" i="1"/>
  <c r="M272" i="1"/>
  <c r="L272" i="1"/>
  <c r="J272" i="1"/>
  <c r="H272" i="1"/>
  <c r="A272" i="1"/>
  <c r="Q271" i="1"/>
  <c r="P271" i="1"/>
  <c r="O271" i="1"/>
  <c r="N271" i="1"/>
  <c r="M271" i="1"/>
  <c r="L271" i="1"/>
  <c r="J271" i="1"/>
  <c r="H271" i="1"/>
  <c r="A271" i="1"/>
  <c r="Q270" i="1"/>
  <c r="P270" i="1"/>
  <c r="O270" i="1"/>
  <c r="N270" i="1"/>
  <c r="M270" i="1"/>
  <c r="L270" i="1"/>
  <c r="J270" i="1"/>
  <c r="H270" i="1"/>
  <c r="A270" i="1"/>
  <c r="A269" i="1"/>
  <c r="A268" i="1"/>
  <c r="Q267" i="1"/>
  <c r="P267" i="1"/>
  <c r="O267" i="1"/>
  <c r="N267" i="1"/>
  <c r="M267" i="1"/>
  <c r="L267" i="1"/>
  <c r="J267" i="1"/>
  <c r="H267" i="1"/>
  <c r="A267" i="1"/>
  <c r="Q266" i="1"/>
  <c r="P266" i="1"/>
  <c r="O266" i="1"/>
  <c r="N266" i="1"/>
  <c r="M266" i="1"/>
  <c r="L266" i="1"/>
  <c r="J266" i="1"/>
  <c r="H266" i="1"/>
  <c r="A266" i="1"/>
  <c r="A265" i="1"/>
  <c r="A264" i="1"/>
  <c r="Q263" i="1"/>
  <c r="P263" i="1"/>
  <c r="O263" i="1"/>
  <c r="N263" i="1"/>
  <c r="M263" i="1"/>
  <c r="L263" i="1"/>
  <c r="J263" i="1"/>
  <c r="H263" i="1"/>
  <c r="A263" i="1"/>
  <c r="Q262" i="1"/>
  <c r="P262" i="1"/>
  <c r="O262" i="1"/>
  <c r="N262" i="1"/>
  <c r="M262" i="1"/>
  <c r="L262" i="1"/>
  <c r="J262" i="1"/>
  <c r="H262" i="1"/>
  <c r="A262" i="1"/>
  <c r="Q261" i="1"/>
  <c r="P261" i="1"/>
  <c r="O261" i="1"/>
  <c r="N261" i="1"/>
  <c r="M261" i="1"/>
  <c r="L261" i="1"/>
  <c r="J261" i="1"/>
  <c r="H261" i="1"/>
  <c r="A261" i="1"/>
  <c r="Q260" i="1"/>
  <c r="P260" i="1"/>
  <c r="O260" i="1"/>
  <c r="N260" i="1"/>
  <c r="M260" i="1"/>
  <c r="L260" i="1"/>
  <c r="J260" i="1"/>
  <c r="H260" i="1"/>
  <c r="A260" i="1"/>
  <c r="Q259" i="1"/>
  <c r="P259" i="1"/>
  <c r="O259" i="1"/>
  <c r="N259" i="1"/>
  <c r="M259" i="1"/>
  <c r="L259" i="1"/>
  <c r="J259" i="1"/>
  <c r="H259" i="1"/>
  <c r="A259" i="1"/>
  <c r="Q258" i="1"/>
  <c r="P258" i="1"/>
  <c r="O258" i="1"/>
  <c r="N258" i="1"/>
  <c r="M258" i="1"/>
  <c r="L258" i="1"/>
  <c r="J258" i="1"/>
  <c r="H258" i="1"/>
  <c r="A258" i="1"/>
  <c r="Q257" i="1"/>
  <c r="P257" i="1"/>
  <c r="O257" i="1"/>
  <c r="N257" i="1"/>
  <c r="M257" i="1"/>
  <c r="L257" i="1"/>
  <c r="J257" i="1"/>
  <c r="H257" i="1"/>
  <c r="A257" i="1"/>
  <c r="Q256" i="1"/>
  <c r="P256" i="1"/>
  <c r="O256" i="1"/>
  <c r="N256" i="1"/>
  <c r="M256" i="1"/>
  <c r="L256" i="1"/>
  <c r="J256" i="1"/>
  <c r="H256" i="1"/>
  <c r="A256" i="1"/>
  <c r="A255" i="1"/>
  <c r="A254" i="1"/>
  <c r="Q253" i="1"/>
  <c r="P253" i="1"/>
  <c r="O253" i="1"/>
  <c r="N253" i="1"/>
  <c r="M253" i="1"/>
  <c r="L253" i="1"/>
  <c r="J253" i="1"/>
  <c r="I253" i="1"/>
  <c r="H253" i="1"/>
  <c r="A253" i="1"/>
  <c r="Q252" i="1"/>
  <c r="P252" i="1"/>
  <c r="O252" i="1"/>
  <c r="N252" i="1"/>
  <c r="M252" i="1"/>
  <c r="L252" i="1"/>
  <c r="J252" i="1"/>
  <c r="I252" i="1"/>
  <c r="H252" i="1"/>
  <c r="A252" i="1"/>
  <c r="Q251" i="1"/>
  <c r="P251" i="1"/>
  <c r="O251" i="1"/>
  <c r="N251" i="1"/>
  <c r="M251" i="1"/>
  <c r="L251" i="1"/>
  <c r="J251" i="1"/>
  <c r="I251" i="1"/>
  <c r="H251" i="1"/>
  <c r="A251" i="1"/>
  <c r="A250" i="1"/>
  <c r="A249" i="1"/>
  <c r="Q248" i="1"/>
  <c r="P248" i="1"/>
  <c r="O248" i="1"/>
  <c r="N248" i="1"/>
  <c r="M248" i="1"/>
  <c r="L248" i="1"/>
  <c r="J248" i="1"/>
  <c r="I248" i="1"/>
  <c r="H248" i="1"/>
  <c r="A248" i="1"/>
  <c r="Q247" i="1"/>
  <c r="P247" i="1"/>
  <c r="O247" i="1"/>
  <c r="N247" i="1"/>
  <c r="M247" i="1"/>
  <c r="L247" i="1"/>
  <c r="J247" i="1"/>
  <c r="I247" i="1"/>
  <c r="H247" i="1"/>
  <c r="A247" i="1"/>
  <c r="Q246" i="1"/>
  <c r="P246" i="1"/>
  <c r="O246" i="1"/>
  <c r="N246" i="1"/>
  <c r="M246" i="1"/>
  <c r="L246" i="1"/>
  <c r="J246" i="1"/>
  <c r="I246" i="1"/>
  <c r="H246" i="1"/>
  <c r="A246" i="1"/>
  <c r="A245" i="1"/>
  <c r="A244" i="1"/>
  <c r="Q243" i="1"/>
  <c r="P243" i="1"/>
  <c r="O243" i="1"/>
  <c r="N243" i="1"/>
  <c r="M243" i="1"/>
  <c r="L243" i="1"/>
  <c r="J243" i="1"/>
  <c r="I243" i="1"/>
  <c r="H243" i="1"/>
  <c r="A243" i="1"/>
  <c r="Q242" i="1"/>
  <c r="P242" i="1"/>
  <c r="O242" i="1"/>
  <c r="N242" i="1"/>
  <c r="M242" i="1"/>
  <c r="L242" i="1"/>
  <c r="J242" i="1"/>
  <c r="I242" i="1"/>
  <c r="H242" i="1"/>
  <c r="A242" i="1"/>
  <c r="Q241" i="1"/>
  <c r="P241" i="1"/>
  <c r="O241" i="1"/>
  <c r="N241" i="1"/>
  <c r="M241" i="1"/>
  <c r="L241" i="1"/>
  <c r="J241" i="1"/>
  <c r="I241" i="1"/>
  <c r="H241" i="1"/>
  <c r="A241" i="1"/>
  <c r="Q240" i="1"/>
  <c r="P240" i="1"/>
  <c r="O240" i="1"/>
  <c r="N240" i="1"/>
  <c r="M240" i="1"/>
  <c r="L240" i="1"/>
  <c r="J240" i="1"/>
  <c r="I240" i="1"/>
  <c r="H240" i="1"/>
  <c r="A240" i="1"/>
  <c r="Q239" i="1"/>
  <c r="P239" i="1"/>
  <c r="O239" i="1"/>
  <c r="N239" i="1"/>
  <c r="M239" i="1"/>
  <c r="L239" i="1"/>
  <c r="J239" i="1"/>
  <c r="I239" i="1"/>
  <c r="H239" i="1"/>
  <c r="A239" i="1"/>
  <c r="Q238" i="1"/>
  <c r="P238" i="1"/>
  <c r="O238" i="1"/>
  <c r="N238" i="1"/>
  <c r="M238" i="1"/>
  <c r="L238" i="1"/>
  <c r="J238" i="1"/>
  <c r="I238" i="1"/>
  <c r="H238" i="1"/>
  <c r="A238" i="1"/>
  <c r="A237" i="1"/>
  <c r="A236" i="1"/>
  <c r="A235" i="1"/>
  <c r="Q234" i="1"/>
  <c r="P234" i="1"/>
  <c r="O234" i="1"/>
  <c r="N234" i="1"/>
  <c r="M234" i="1"/>
  <c r="L234" i="1"/>
  <c r="J234" i="1"/>
  <c r="H234" i="1"/>
  <c r="A234" i="1"/>
  <c r="Q233" i="1"/>
  <c r="P233" i="1"/>
  <c r="O233" i="1"/>
  <c r="N233" i="1"/>
  <c r="M233" i="1"/>
  <c r="L233" i="1"/>
  <c r="J233" i="1"/>
  <c r="H233" i="1"/>
  <c r="A233" i="1"/>
  <c r="Q232" i="1"/>
  <c r="P232" i="1"/>
  <c r="O232" i="1"/>
  <c r="N232" i="1"/>
  <c r="M232" i="1"/>
  <c r="L232" i="1"/>
  <c r="J232" i="1"/>
  <c r="H232" i="1"/>
  <c r="A232" i="1"/>
  <c r="Q231" i="1"/>
  <c r="P231" i="1"/>
  <c r="O231" i="1"/>
  <c r="N231" i="1"/>
  <c r="M231" i="1"/>
  <c r="L231" i="1"/>
  <c r="J231" i="1"/>
  <c r="H231" i="1"/>
  <c r="A231" i="1"/>
  <c r="Q230" i="1"/>
  <c r="P230" i="1"/>
  <c r="O230" i="1"/>
  <c r="N230" i="1"/>
  <c r="M230" i="1"/>
  <c r="L230" i="1"/>
  <c r="J230" i="1"/>
  <c r="H230" i="1"/>
  <c r="A230" i="1"/>
  <c r="Q229" i="1"/>
  <c r="P229" i="1"/>
  <c r="O229" i="1"/>
  <c r="N229" i="1"/>
  <c r="M229" i="1"/>
  <c r="L229" i="1"/>
  <c r="J229" i="1"/>
  <c r="H229" i="1"/>
  <c r="A229" i="1"/>
  <c r="Q228" i="1"/>
  <c r="P228" i="1"/>
  <c r="O228" i="1"/>
  <c r="N228" i="1"/>
  <c r="M228" i="1"/>
  <c r="L228" i="1"/>
  <c r="J228" i="1"/>
  <c r="H228" i="1"/>
  <c r="A228" i="1"/>
  <c r="Q227" i="1"/>
  <c r="P227" i="1"/>
  <c r="O227" i="1"/>
  <c r="N227" i="1"/>
  <c r="M227" i="1"/>
  <c r="L227" i="1"/>
  <c r="J227" i="1"/>
  <c r="H227" i="1"/>
  <c r="A227" i="1"/>
  <c r="Q226" i="1"/>
  <c r="P226" i="1"/>
  <c r="O226" i="1"/>
  <c r="N226" i="1"/>
  <c r="M226" i="1"/>
  <c r="L226" i="1"/>
  <c r="J226" i="1"/>
  <c r="H226" i="1"/>
  <c r="A226" i="1"/>
  <c r="Q225" i="1"/>
  <c r="P225" i="1"/>
  <c r="O225" i="1"/>
  <c r="N225" i="1"/>
  <c r="M225" i="1"/>
  <c r="L225" i="1"/>
  <c r="J225" i="1"/>
  <c r="H225" i="1"/>
  <c r="A225" i="1"/>
  <c r="Q224" i="1"/>
  <c r="P224" i="1"/>
  <c r="O224" i="1"/>
  <c r="N224" i="1"/>
  <c r="M224" i="1"/>
  <c r="L224" i="1"/>
  <c r="J224" i="1"/>
  <c r="H224" i="1"/>
  <c r="A224" i="1"/>
  <c r="Q223" i="1"/>
  <c r="P223" i="1"/>
  <c r="O223" i="1"/>
  <c r="N223" i="1"/>
  <c r="M223" i="1"/>
  <c r="L223" i="1"/>
  <c r="J223" i="1"/>
  <c r="H223" i="1"/>
  <c r="A223" i="1"/>
  <c r="Q222" i="1"/>
  <c r="P222" i="1"/>
  <c r="O222" i="1"/>
  <c r="N222" i="1"/>
  <c r="M222" i="1"/>
  <c r="L222" i="1"/>
  <c r="J222" i="1"/>
  <c r="H222" i="1"/>
  <c r="A222" i="1"/>
  <c r="Q221" i="1"/>
  <c r="P221" i="1"/>
  <c r="O221" i="1"/>
  <c r="N221" i="1"/>
  <c r="M221" i="1"/>
  <c r="L221" i="1"/>
  <c r="J221" i="1"/>
  <c r="H221" i="1"/>
  <c r="A221" i="1"/>
  <c r="Q220" i="1"/>
  <c r="P220" i="1"/>
  <c r="O220" i="1"/>
  <c r="N220" i="1"/>
  <c r="M220" i="1"/>
  <c r="L220" i="1"/>
  <c r="J220" i="1"/>
  <c r="H220" i="1"/>
  <c r="A220" i="1"/>
  <c r="Q219" i="1"/>
  <c r="P219" i="1"/>
  <c r="O219" i="1"/>
  <c r="N219" i="1"/>
  <c r="M219" i="1"/>
  <c r="L219" i="1"/>
  <c r="J219" i="1"/>
  <c r="H219" i="1"/>
  <c r="A219" i="1"/>
  <c r="Q218" i="1"/>
  <c r="P218" i="1"/>
  <c r="O218" i="1"/>
  <c r="N218" i="1"/>
  <c r="M218" i="1"/>
  <c r="L218" i="1"/>
  <c r="J218" i="1"/>
  <c r="H218" i="1"/>
  <c r="A218" i="1"/>
  <c r="Q217" i="1"/>
  <c r="P217" i="1"/>
  <c r="O217" i="1"/>
  <c r="N217" i="1"/>
  <c r="M217" i="1"/>
  <c r="L217" i="1"/>
  <c r="J217" i="1"/>
  <c r="H217" i="1"/>
  <c r="A217" i="1"/>
  <c r="Q216" i="1"/>
  <c r="P216" i="1"/>
  <c r="O216" i="1"/>
  <c r="N216" i="1"/>
  <c r="M216" i="1"/>
  <c r="L216" i="1"/>
  <c r="J216" i="1"/>
  <c r="H216" i="1"/>
  <c r="A216" i="1"/>
  <c r="Q215" i="1"/>
  <c r="P215" i="1"/>
  <c r="O215" i="1"/>
  <c r="N215" i="1"/>
  <c r="M215" i="1"/>
  <c r="L215" i="1"/>
  <c r="J215" i="1"/>
  <c r="H215" i="1"/>
  <c r="A215" i="1"/>
  <c r="Q214" i="1"/>
  <c r="P214" i="1"/>
  <c r="O214" i="1"/>
  <c r="N214" i="1"/>
  <c r="M214" i="1"/>
  <c r="L214" i="1"/>
  <c r="J214" i="1"/>
  <c r="H214" i="1"/>
  <c r="A214" i="1"/>
  <c r="Q213" i="1"/>
  <c r="P213" i="1"/>
  <c r="O213" i="1"/>
  <c r="N213" i="1"/>
  <c r="M213" i="1"/>
  <c r="L213" i="1"/>
  <c r="J213" i="1"/>
  <c r="H213" i="1"/>
  <c r="A213" i="1"/>
  <c r="Q212" i="1"/>
  <c r="P212" i="1"/>
  <c r="O212" i="1"/>
  <c r="N212" i="1"/>
  <c r="M212" i="1"/>
  <c r="L212" i="1"/>
  <c r="J212" i="1"/>
  <c r="H212" i="1"/>
  <c r="A212" i="1"/>
  <c r="Q211" i="1"/>
  <c r="P211" i="1"/>
  <c r="O211" i="1"/>
  <c r="N211" i="1"/>
  <c r="M211" i="1"/>
  <c r="L211" i="1"/>
  <c r="J211" i="1"/>
  <c r="H211" i="1"/>
  <c r="A211" i="1"/>
  <c r="Q210" i="1"/>
  <c r="P210" i="1"/>
  <c r="O210" i="1"/>
  <c r="N210" i="1"/>
  <c r="M210" i="1"/>
  <c r="L210" i="1"/>
  <c r="J210" i="1"/>
  <c r="H210" i="1"/>
  <c r="A210" i="1"/>
  <c r="Q209" i="1"/>
  <c r="P209" i="1"/>
  <c r="O209" i="1"/>
  <c r="N209" i="1"/>
  <c r="M209" i="1"/>
  <c r="L209" i="1"/>
  <c r="J209" i="1"/>
  <c r="H209" i="1"/>
  <c r="A209" i="1"/>
  <c r="Q208" i="1"/>
  <c r="P208" i="1"/>
  <c r="O208" i="1"/>
  <c r="N208" i="1"/>
  <c r="M208" i="1"/>
  <c r="L208" i="1"/>
  <c r="J208" i="1"/>
  <c r="H208" i="1"/>
  <c r="A208" i="1"/>
  <c r="Q207" i="1"/>
  <c r="P207" i="1"/>
  <c r="O207" i="1"/>
  <c r="N207" i="1"/>
  <c r="M207" i="1"/>
  <c r="L207" i="1"/>
  <c r="J207" i="1"/>
  <c r="H207" i="1"/>
  <c r="A207" i="1"/>
  <c r="Q206" i="1"/>
  <c r="P206" i="1"/>
  <c r="O206" i="1"/>
  <c r="N206" i="1"/>
  <c r="M206" i="1"/>
  <c r="L206" i="1"/>
  <c r="J206" i="1"/>
  <c r="H206" i="1"/>
  <c r="A206" i="1"/>
  <c r="Q205" i="1"/>
  <c r="P205" i="1"/>
  <c r="O205" i="1"/>
  <c r="N205" i="1"/>
  <c r="M205" i="1"/>
  <c r="L205" i="1"/>
  <c r="J205" i="1"/>
  <c r="H205" i="1"/>
  <c r="A205" i="1"/>
  <c r="Q204" i="1"/>
  <c r="P204" i="1"/>
  <c r="O204" i="1"/>
  <c r="N204" i="1"/>
  <c r="M204" i="1"/>
  <c r="L204" i="1"/>
  <c r="J204" i="1"/>
  <c r="H204" i="1"/>
  <c r="A204" i="1"/>
  <c r="Q203" i="1"/>
  <c r="P203" i="1"/>
  <c r="O203" i="1"/>
  <c r="N203" i="1"/>
  <c r="M203" i="1"/>
  <c r="L203" i="1"/>
  <c r="J203" i="1"/>
  <c r="H203" i="1"/>
  <c r="A203" i="1"/>
  <c r="Q202" i="1"/>
  <c r="P202" i="1"/>
  <c r="O202" i="1"/>
  <c r="N202" i="1"/>
  <c r="M202" i="1"/>
  <c r="L202" i="1"/>
  <c r="J202" i="1"/>
  <c r="H202" i="1"/>
  <c r="A202" i="1"/>
  <c r="Q201" i="1"/>
  <c r="P201" i="1"/>
  <c r="O201" i="1"/>
  <c r="N201" i="1"/>
  <c r="M201" i="1"/>
  <c r="L201" i="1"/>
  <c r="J201" i="1"/>
  <c r="H201" i="1"/>
  <c r="A201" i="1"/>
  <c r="Q200" i="1"/>
  <c r="P200" i="1"/>
  <c r="O200" i="1"/>
  <c r="N200" i="1"/>
  <c r="M200" i="1"/>
  <c r="L200" i="1"/>
  <c r="J200" i="1"/>
  <c r="H200" i="1"/>
  <c r="A200" i="1"/>
  <c r="Q199" i="1"/>
  <c r="P199" i="1"/>
  <c r="O199" i="1"/>
  <c r="N199" i="1"/>
  <c r="M199" i="1"/>
  <c r="L199" i="1"/>
  <c r="J199" i="1"/>
  <c r="H199" i="1"/>
  <c r="A199" i="1"/>
  <c r="Q198" i="1"/>
  <c r="P198" i="1"/>
  <c r="O198" i="1"/>
  <c r="N198" i="1"/>
  <c r="M198" i="1"/>
  <c r="L198" i="1"/>
  <c r="J198" i="1"/>
  <c r="H198" i="1"/>
  <c r="A198" i="1"/>
  <c r="Q197" i="1"/>
  <c r="P197" i="1"/>
  <c r="O197" i="1"/>
  <c r="N197" i="1"/>
  <c r="M197" i="1"/>
  <c r="L197" i="1"/>
  <c r="J197" i="1"/>
  <c r="H197" i="1"/>
  <c r="A197" i="1"/>
  <c r="Q196" i="1"/>
  <c r="P196" i="1"/>
  <c r="O196" i="1"/>
  <c r="N196" i="1"/>
  <c r="M196" i="1"/>
  <c r="L196" i="1"/>
  <c r="J196" i="1"/>
  <c r="H196" i="1"/>
  <c r="A196" i="1"/>
  <c r="Q195" i="1"/>
  <c r="P195" i="1"/>
  <c r="O195" i="1"/>
  <c r="N195" i="1"/>
  <c r="M195" i="1"/>
  <c r="L195" i="1"/>
  <c r="J195" i="1"/>
  <c r="H195" i="1"/>
  <c r="A195" i="1"/>
  <c r="Q194" i="1"/>
  <c r="P194" i="1"/>
  <c r="O194" i="1"/>
  <c r="N194" i="1"/>
  <c r="M194" i="1"/>
  <c r="L194" i="1"/>
  <c r="J194" i="1"/>
  <c r="H194" i="1"/>
  <c r="A194" i="1"/>
  <c r="A193" i="1"/>
  <c r="A192" i="1"/>
  <c r="Q191" i="1"/>
  <c r="P191" i="1"/>
  <c r="O191" i="1"/>
  <c r="N191" i="1"/>
  <c r="M191" i="1"/>
  <c r="L191" i="1"/>
  <c r="J191" i="1"/>
  <c r="H191" i="1"/>
  <c r="A191" i="1"/>
  <c r="Q190" i="1"/>
  <c r="P190" i="1"/>
  <c r="O190" i="1"/>
  <c r="N190" i="1"/>
  <c r="M190" i="1"/>
  <c r="L190" i="1"/>
  <c r="J190" i="1"/>
  <c r="H190" i="1"/>
  <c r="A190" i="1"/>
  <c r="Q189" i="1"/>
  <c r="P189" i="1"/>
  <c r="O189" i="1"/>
  <c r="N189" i="1"/>
  <c r="M189" i="1"/>
  <c r="L189" i="1"/>
  <c r="J189" i="1"/>
  <c r="H189" i="1"/>
  <c r="A189" i="1"/>
  <c r="A188" i="1"/>
  <c r="A187" i="1"/>
  <c r="Q186" i="1"/>
  <c r="P186" i="1"/>
  <c r="O186" i="1"/>
  <c r="N186" i="1"/>
  <c r="M186" i="1"/>
  <c r="L186" i="1"/>
  <c r="J186" i="1"/>
  <c r="H186" i="1"/>
  <c r="A186" i="1"/>
  <c r="Q185" i="1"/>
  <c r="P185" i="1"/>
  <c r="O185" i="1"/>
  <c r="N185" i="1"/>
  <c r="M185" i="1"/>
  <c r="L185" i="1"/>
  <c r="J185" i="1"/>
  <c r="H185" i="1"/>
  <c r="A185" i="1"/>
  <c r="Q184" i="1"/>
  <c r="P184" i="1"/>
  <c r="O184" i="1"/>
  <c r="N184" i="1"/>
  <c r="M184" i="1"/>
  <c r="L184" i="1"/>
  <c r="J184" i="1"/>
  <c r="H184" i="1"/>
  <c r="A184" i="1"/>
  <c r="Q183" i="1"/>
  <c r="P183" i="1"/>
  <c r="O183" i="1"/>
  <c r="N183" i="1"/>
  <c r="M183" i="1"/>
  <c r="L183" i="1"/>
  <c r="J183" i="1"/>
  <c r="H183" i="1"/>
  <c r="A183" i="1"/>
  <c r="Q182" i="1"/>
  <c r="P182" i="1"/>
  <c r="O182" i="1"/>
  <c r="N182" i="1"/>
  <c r="M182" i="1"/>
  <c r="L182" i="1"/>
  <c r="J182" i="1"/>
  <c r="H182" i="1"/>
  <c r="A182" i="1"/>
  <c r="Q181" i="1"/>
  <c r="P181" i="1"/>
  <c r="O181" i="1"/>
  <c r="N181" i="1"/>
  <c r="M181" i="1"/>
  <c r="L181" i="1"/>
  <c r="J181" i="1"/>
  <c r="H181" i="1"/>
  <c r="A181" i="1"/>
  <c r="A180" i="1"/>
  <c r="A179" i="1"/>
  <c r="Q178" i="1"/>
  <c r="P178" i="1"/>
  <c r="O178" i="1"/>
  <c r="N178" i="1"/>
  <c r="M178" i="1"/>
  <c r="L178" i="1"/>
  <c r="J178" i="1"/>
  <c r="H178" i="1"/>
  <c r="A178" i="1"/>
  <c r="Q177" i="1"/>
  <c r="P177" i="1"/>
  <c r="O177" i="1"/>
  <c r="N177" i="1"/>
  <c r="M177" i="1"/>
  <c r="L177" i="1"/>
  <c r="J177" i="1"/>
  <c r="H177" i="1"/>
  <c r="A177" i="1"/>
  <c r="Q176" i="1"/>
  <c r="P176" i="1"/>
  <c r="O176" i="1"/>
  <c r="N176" i="1"/>
  <c r="M176" i="1"/>
  <c r="L176" i="1"/>
  <c r="J176" i="1"/>
  <c r="H176" i="1"/>
  <c r="A176" i="1"/>
  <c r="Q175" i="1"/>
  <c r="P175" i="1"/>
  <c r="O175" i="1"/>
  <c r="N175" i="1"/>
  <c r="M175" i="1"/>
  <c r="L175" i="1"/>
  <c r="J175" i="1"/>
  <c r="H175" i="1"/>
  <c r="A175" i="1"/>
  <c r="Q174" i="1"/>
  <c r="P174" i="1"/>
  <c r="O174" i="1"/>
  <c r="N174" i="1"/>
  <c r="M174" i="1"/>
  <c r="L174" i="1"/>
  <c r="J174" i="1"/>
  <c r="H174" i="1"/>
  <c r="A174" i="1"/>
  <c r="Q173" i="1"/>
  <c r="P173" i="1"/>
  <c r="O173" i="1"/>
  <c r="N173" i="1"/>
  <c r="M173" i="1"/>
  <c r="L173" i="1"/>
  <c r="J173" i="1"/>
  <c r="H173" i="1"/>
  <c r="A173" i="1"/>
  <c r="A172" i="1"/>
  <c r="A171" i="1"/>
  <c r="Q170" i="1"/>
  <c r="P170" i="1"/>
  <c r="O170" i="1"/>
  <c r="N170" i="1"/>
  <c r="M170" i="1"/>
  <c r="L170" i="1"/>
  <c r="J170" i="1"/>
  <c r="H170" i="1"/>
  <c r="A170" i="1"/>
  <c r="Q169" i="1"/>
  <c r="P169" i="1"/>
  <c r="O169" i="1"/>
  <c r="N169" i="1"/>
  <c r="M169" i="1"/>
  <c r="L169" i="1"/>
  <c r="J169" i="1"/>
  <c r="H169" i="1"/>
  <c r="A169" i="1"/>
  <c r="Q168" i="1"/>
  <c r="P168" i="1"/>
  <c r="O168" i="1"/>
  <c r="N168" i="1"/>
  <c r="M168" i="1"/>
  <c r="L168" i="1"/>
  <c r="J168" i="1"/>
  <c r="H168" i="1"/>
  <c r="A168" i="1"/>
  <c r="Q167" i="1"/>
  <c r="P167" i="1"/>
  <c r="O167" i="1"/>
  <c r="N167" i="1"/>
  <c r="M167" i="1"/>
  <c r="L167" i="1"/>
  <c r="J167" i="1"/>
  <c r="H167" i="1"/>
  <c r="A167" i="1"/>
  <c r="Q166" i="1"/>
  <c r="P166" i="1"/>
  <c r="O166" i="1"/>
  <c r="N166" i="1"/>
  <c r="M166" i="1"/>
  <c r="L166" i="1"/>
  <c r="J166" i="1"/>
  <c r="H166" i="1"/>
  <c r="A166" i="1"/>
  <c r="Q165" i="1"/>
  <c r="P165" i="1"/>
  <c r="O165" i="1"/>
  <c r="N165" i="1"/>
  <c r="M165" i="1"/>
  <c r="L165" i="1"/>
  <c r="J165" i="1"/>
  <c r="H165" i="1"/>
  <c r="A165" i="1"/>
  <c r="Q164" i="1"/>
  <c r="P164" i="1"/>
  <c r="O164" i="1"/>
  <c r="N164" i="1"/>
  <c r="M164" i="1"/>
  <c r="L164" i="1"/>
  <c r="J164" i="1"/>
  <c r="H164" i="1"/>
  <c r="A164" i="1"/>
  <c r="Q163" i="1"/>
  <c r="P163" i="1"/>
  <c r="O163" i="1"/>
  <c r="N163" i="1"/>
  <c r="M163" i="1"/>
  <c r="L163" i="1"/>
  <c r="J163" i="1"/>
  <c r="H163" i="1"/>
  <c r="A163" i="1"/>
  <c r="Q162" i="1"/>
  <c r="P162" i="1"/>
  <c r="O162" i="1"/>
  <c r="N162" i="1"/>
  <c r="M162" i="1"/>
  <c r="L162" i="1"/>
  <c r="J162" i="1"/>
  <c r="H162" i="1"/>
  <c r="A162" i="1"/>
  <c r="Q161" i="1"/>
  <c r="P161" i="1"/>
  <c r="O161" i="1"/>
  <c r="N161" i="1"/>
  <c r="M161" i="1"/>
  <c r="L161" i="1"/>
  <c r="J161" i="1"/>
  <c r="H161" i="1"/>
  <c r="A161" i="1"/>
  <c r="Q160" i="1"/>
  <c r="P160" i="1"/>
  <c r="O160" i="1"/>
  <c r="N160" i="1"/>
  <c r="M160" i="1"/>
  <c r="L160" i="1"/>
  <c r="J160" i="1"/>
  <c r="H160" i="1"/>
  <c r="A160" i="1"/>
  <c r="Q159" i="1"/>
  <c r="P159" i="1"/>
  <c r="O159" i="1"/>
  <c r="N159" i="1"/>
  <c r="M159" i="1"/>
  <c r="L159" i="1"/>
  <c r="J159" i="1"/>
  <c r="H159" i="1"/>
  <c r="A159" i="1"/>
  <c r="Q158" i="1"/>
  <c r="P158" i="1"/>
  <c r="O158" i="1"/>
  <c r="N158" i="1"/>
  <c r="M158" i="1"/>
  <c r="L158" i="1"/>
  <c r="J158" i="1"/>
  <c r="H158" i="1"/>
  <c r="A158" i="1"/>
  <c r="Q157" i="1"/>
  <c r="P157" i="1"/>
  <c r="O157" i="1"/>
  <c r="N157" i="1"/>
  <c r="M157" i="1"/>
  <c r="L157" i="1"/>
  <c r="J157" i="1"/>
  <c r="H157" i="1"/>
  <c r="A157" i="1"/>
  <c r="Q156" i="1"/>
  <c r="P156" i="1"/>
  <c r="O156" i="1"/>
  <c r="N156" i="1"/>
  <c r="M156" i="1"/>
  <c r="L156" i="1"/>
  <c r="J156" i="1"/>
  <c r="H156" i="1"/>
  <c r="A156" i="1"/>
  <c r="Q155" i="1"/>
  <c r="P155" i="1"/>
  <c r="O155" i="1"/>
  <c r="N155" i="1"/>
  <c r="M155" i="1"/>
  <c r="L155" i="1"/>
  <c r="J155" i="1"/>
  <c r="H155" i="1"/>
  <c r="A155" i="1"/>
  <c r="A154" i="1"/>
  <c r="A153" i="1"/>
  <c r="A152" i="1"/>
  <c r="Q151" i="1"/>
  <c r="P151" i="1"/>
  <c r="O151" i="1"/>
  <c r="N151" i="1"/>
  <c r="M151" i="1"/>
  <c r="L151" i="1"/>
  <c r="J151" i="1"/>
  <c r="H151" i="1"/>
  <c r="A151" i="1"/>
  <c r="Q150" i="1"/>
  <c r="P150" i="1"/>
  <c r="O150" i="1"/>
  <c r="N150" i="1"/>
  <c r="M150" i="1"/>
  <c r="L150" i="1"/>
  <c r="J150" i="1"/>
  <c r="H150" i="1"/>
  <c r="A150" i="1"/>
  <c r="Q149" i="1"/>
  <c r="P149" i="1"/>
  <c r="O149" i="1"/>
  <c r="N149" i="1"/>
  <c r="M149" i="1"/>
  <c r="L149" i="1"/>
  <c r="J149" i="1"/>
  <c r="H149" i="1"/>
  <c r="A149" i="1"/>
  <c r="Q148" i="1"/>
  <c r="P148" i="1"/>
  <c r="O148" i="1"/>
  <c r="N148" i="1"/>
  <c r="M148" i="1"/>
  <c r="L148" i="1"/>
  <c r="J148" i="1"/>
  <c r="H148" i="1"/>
  <c r="A148" i="1"/>
  <c r="Q147" i="1"/>
  <c r="P147" i="1"/>
  <c r="O147" i="1"/>
  <c r="N147" i="1"/>
  <c r="M147" i="1"/>
  <c r="L147" i="1"/>
  <c r="J147" i="1"/>
  <c r="H147" i="1"/>
  <c r="A147" i="1"/>
  <c r="Q146" i="1"/>
  <c r="P146" i="1"/>
  <c r="O146" i="1"/>
  <c r="N146" i="1"/>
  <c r="M146" i="1"/>
  <c r="L146" i="1"/>
  <c r="J146" i="1"/>
  <c r="H146" i="1"/>
  <c r="A146" i="1"/>
  <c r="Q145" i="1"/>
  <c r="P145" i="1"/>
  <c r="O145" i="1"/>
  <c r="N145" i="1"/>
  <c r="M145" i="1"/>
  <c r="L145" i="1"/>
  <c r="J145" i="1"/>
  <c r="H145" i="1"/>
  <c r="A145" i="1"/>
  <c r="Q144" i="1"/>
  <c r="P144" i="1"/>
  <c r="O144" i="1"/>
  <c r="N144" i="1"/>
  <c r="M144" i="1"/>
  <c r="L144" i="1"/>
  <c r="J144" i="1"/>
  <c r="H144" i="1"/>
  <c r="A144" i="1"/>
  <c r="Q143" i="1"/>
  <c r="P143" i="1"/>
  <c r="O143" i="1"/>
  <c r="N143" i="1"/>
  <c r="M143" i="1"/>
  <c r="L143" i="1"/>
  <c r="J143" i="1"/>
  <c r="H143" i="1"/>
  <c r="A143" i="1"/>
  <c r="A142" i="1"/>
  <c r="A141" i="1"/>
  <c r="Q140" i="1"/>
  <c r="P140" i="1"/>
  <c r="O140" i="1"/>
  <c r="N140" i="1"/>
  <c r="M140" i="1"/>
  <c r="L140" i="1"/>
  <c r="J140" i="1"/>
  <c r="H140" i="1"/>
  <c r="A140" i="1"/>
  <c r="Q139" i="1"/>
  <c r="P139" i="1"/>
  <c r="O139" i="1"/>
  <c r="N139" i="1"/>
  <c r="M139" i="1"/>
  <c r="L139" i="1"/>
  <c r="J139" i="1"/>
  <c r="H139" i="1"/>
  <c r="A139" i="1"/>
  <c r="A138" i="1"/>
  <c r="A137" i="1"/>
  <c r="A136" i="1"/>
  <c r="Q135" i="1"/>
  <c r="P135" i="1"/>
  <c r="O135" i="1"/>
  <c r="N135" i="1"/>
  <c r="M135" i="1"/>
  <c r="L135" i="1"/>
  <c r="J135" i="1"/>
  <c r="H135" i="1"/>
  <c r="A135" i="1"/>
  <c r="Q134" i="1"/>
  <c r="P134" i="1"/>
  <c r="O134" i="1"/>
  <c r="N134" i="1"/>
  <c r="M134" i="1"/>
  <c r="L134" i="1"/>
  <c r="J134" i="1"/>
  <c r="H134" i="1"/>
  <c r="A134" i="1"/>
  <c r="Q133" i="1"/>
  <c r="P133" i="1"/>
  <c r="O133" i="1"/>
  <c r="N133" i="1"/>
  <c r="M133" i="1"/>
  <c r="L133" i="1"/>
  <c r="J133" i="1"/>
  <c r="H133" i="1"/>
  <c r="A133" i="1"/>
  <c r="Q132" i="1"/>
  <c r="P132" i="1"/>
  <c r="O132" i="1"/>
  <c r="N132" i="1"/>
  <c r="M132" i="1"/>
  <c r="L132" i="1"/>
  <c r="J132" i="1"/>
  <c r="H132" i="1"/>
  <c r="A132" i="1"/>
  <c r="Q131" i="1"/>
  <c r="P131" i="1"/>
  <c r="O131" i="1"/>
  <c r="N131" i="1"/>
  <c r="M131" i="1"/>
  <c r="L131" i="1"/>
  <c r="J131" i="1"/>
  <c r="H131" i="1"/>
  <c r="A131" i="1"/>
  <c r="Q130" i="1"/>
  <c r="P130" i="1"/>
  <c r="O130" i="1"/>
  <c r="N130" i="1"/>
  <c r="M130" i="1"/>
  <c r="L130" i="1"/>
  <c r="J130" i="1"/>
  <c r="H130" i="1"/>
  <c r="A130" i="1"/>
  <c r="Q129" i="1"/>
  <c r="P129" i="1"/>
  <c r="O129" i="1"/>
  <c r="N129" i="1"/>
  <c r="M129" i="1"/>
  <c r="L129" i="1"/>
  <c r="J129" i="1"/>
  <c r="H129" i="1"/>
  <c r="A129" i="1"/>
  <c r="Q128" i="1"/>
  <c r="P128" i="1"/>
  <c r="O128" i="1"/>
  <c r="N128" i="1"/>
  <c r="M128" i="1"/>
  <c r="L128" i="1"/>
  <c r="J128" i="1"/>
  <c r="H128" i="1"/>
  <c r="A128" i="1"/>
  <c r="Q127" i="1"/>
  <c r="P127" i="1"/>
  <c r="O127" i="1"/>
  <c r="N127" i="1"/>
  <c r="M127" i="1"/>
  <c r="L127" i="1"/>
  <c r="J127" i="1"/>
  <c r="H127" i="1"/>
  <c r="A127" i="1"/>
  <c r="Q126" i="1"/>
  <c r="P126" i="1"/>
  <c r="O126" i="1"/>
  <c r="N126" i="1"/>
  <c r="M126" i="1"/>
  <c r="L126" i="1"/>
  <c r="J126" i="1"/>
  <c r="H126" i="1"/>
  <c r="A126" i="1"/>
  <c r="Q125" i="1"/>
  <c r="P125" i="1"/>
  <c r="O125" i="1"/>
  <c r="N125" i="1"/>
  <c r="M125" i="1"/>
  <c r="L125" i="1"/>
  <c r="J125" i="1"/>
  <c r="H125" i="1"/>
  <c r="A125" i="1"/>
  <c r="Q124" i="1"/>
  <c r="P124" i="1"/>
  <c r="O124" i="1"/>
  <c r="N124" i="1"/>
  <c r="M124" i="1"/>
  <c r="L124" i="1"/>
  <c r="J124" i="1"/>
  <c r="H124" i="1"/>
  <c r="A124" i="1"/>
  <c r="Q123" i="1"/>
  <c r="P123" i="1"/>
  <c r="O123" i="1"/>
  <c r="N123" i="1"/>
  <c r="M123" i="1"/>
  <c r="L123" i="1"/>
  <c r="J123" i="1"/>
  <c r="H123" i="1"/>
  <c r="A123" i="1"/>
  <c r="Q122" i="1"/>
  <c r="P122" i="1"/>
  <c r="O122" i="1"/>
  <c r="N122" i="1"/>
  <c r="M122" i="1"/>
  <c r="L122" i="1"/>
  <c r="J122" i="1"/>
  <c r="H122" i="1"/>
  <c r="A122" i="1"/>
  <c r="Q121" i="1"/>
  <c r="P121" i="1"/>
  <c r="O121" i="1"/>
  <c r="N121" i="1"/>
  <c r="M121" i="1"/>
  <c r="L121" i="1"/>
  <c r="J121" i="1"/>
  <c r="H121" i="1"/>
  <c r="A121" i="1"/>
  <c r="Q120" i="1"/>
  <c r="P120" i="1"/>
  <c r="O120" i="1"/>
  <c r="N120" i="1"/>
  <c r="M120" i="1"/>
  <c r="L120" i="1"/>
  <c r="J120" i="1"/>
  <c r="H120" i="1"/>
  <c r="A120" i="1"/>
  <c r="Q119" i="1"/>
  <c r="P119" i="1"/>
  <c r="O119" i="1"/>
  <c r="N119" i="1"/>
  <c r="M119" i="1"/>
  <c r="L119" i="1"/>
  <c r="J119" i="1"/>
  <c r="H119" i="1"/>
  <c r="A119" i="1"/>
  <c r="Q118" i="1"/>
  <c r="P118" i="1"/>
  <c r="O118" i="1"/>
  <c r="N118" i="1"/>
  <c r="M118" i="1"/>
  <c r="L118" i="1"/>
  <c r="J118" i="1"/>
  <c r="H118" i="1"/>
  <c r="A118" i="1"/>
  <c r="Q117" i="1"/>
  <c r="P117" i="1"/>
  <c r="O117" i="1"/>
  <c r="N117" i="1"/>
  <c r="M117" i="1"/>
  <c r="L117" i="1"/>
  <c r="J117" i="1"/>
  <c r="H117" i="1"/>
  <c r="A117" i="1"/>
  <c r="Q116" i="1"/>
  <c r="P116" i="1"/>
  <c r="O116" i="1"/>
  <c r="N116" i="1"/>
  <c r="M116" i="1"/>
  <c r="L116" i="1"/>
  <c r="J116" i="1"/>
  <c r="H116" i="1"/>
  <c r="A116" i="1"/>
  <c r="Q115" i="1"/>
  <c r="P115" i="1"/>
  <c r="O115" i="1"/>
  <c r="N115" i="1"/>
  <c r="M115" i="1"/>
  <c r="L115" i="1"/>
  <c r="J115" i="1"/>
  <c r="H115" i="1"/>
  <c r="A115" i="1"/>
  <c r="Q114" i="1"/>
  <c r="P114" i="1"/>
  <c r="O114" i="1"/>
  <c r="N114" i="1"/>
  <c r="M114" i="1"/>
  <c r="L114" i="1"/>
  <c r="J114" i="1"/>
  <c r="H114" i="1"/>
  <c r="A114" i="1"/>
  <c r="Q113" i="1"/>
  <c r="P113" i="1"/>
  <c r="O113" i="1"/>
  <c r="N113" i="1"/>
  <c r="M113" i="1"/>
  <c r="L113" i="1"/>
  <c r="J113" i="1"/>
  <c r="H113" i="1"/>
  <c r="A113" i="1"/>
  <c r="Q112" i="1"/>
  <c r="P112" i="1"/>
  <c r="O112" i="1"/>
  <c r="N112" i="1"/>
  <c r="M112" i="1"/>
  <c r="L112" i="1"/>
  <c r="J112" i="1"/>
  <c r="H112" i="1"/>
  <c r="A112" i="1"/>
  <c r="Q111" i="1"/>
  <c r="P111" i="1"/>
  <c r="O111" i="1"/>
  <c r="N111" i="1"/>
  <c r="M111" i="1"/>
  <c r="L111" i="1"/>
  <c r="J111" i="1"/>
  <c r="H111" i="1"/>
  <c r="A111" i="1"/>
  <c r="Q110" i="1"/>
  <c r="P110" i="1"/>
  <c r="O110" i="1"/>
  <c r="N110" i="1"/>
  <c r="M110" i="1"/>
  <c r="L110" i="1"/>
  <c r="J110" i="1"/>
  <c r="H110" i="1"/>
  <c r="A110" i="1"/>
  <c r="A109" i="1"/>
  <c r="A108" i="1"/>
  <c r="Q107" i="1"/>
  <c r="P107" i="1"/>
  <c r="O107" i="1"/>
  <c r="N107" i="1"/>
  <c r="M107" i="1"/>
  <c r="L107" i="1"/>
  <c r="J107" i="1"/>
  <c r="H107" i="1"/>
  <c r="A107" i="1"/>
  <c r="Q106" i="1"/>
  <c r="P106" i="1"/>
  <c r="O106" i="1"/>
  <c r="N106" i="1"/>
  <c r="M106" i="1"/>
  <c r="L106" i="1"/>
  <c r="J106" i="1"/>
  <c r="H106" i="1"/>
  <c r="A106" i="1"/>
  <c r="Q105" i="1"/>
  <c r="P105" i="1"/>
  <c r="O105" i="1"/>
  <c r="N105" i="1"/>
  <c r="M105" i="1"/>
  <c r="L105" i="1"/>
  <c r="J105" i="1"/>
  <c r="H105" i="1"/>
  <c r="A105" i="1"/>
  <c r="Q104" i="1"/>
  <c r="P104" i="1"/>
  <c r="O104" i="1"/>
  <c r="N104" i="1"/>
  <c r="M104" i="1"/>
  <c r="L104" i="1"/>
  <c r="J104" i="1"/>
  <c r="H104" i="1"/>
  <c r="A104" i="1"/>
  <c r="Q103" i="1"/>
  <c r="P103" i="1"/>
  <c r="O103" i="1"/>
  <c r="N103" i="1"/>
  <c r="M103" i="1"/>
  <c r="L103" i="1"/>
  <c r="J103" i="1"/>
  <c r="H103" i="1"/>
  <c r="A103" i="1"/>
  <c r="A102" i="1"/>
  <c r="A101" i="1"/>
  <c r="A100" i="1"/>
  <c r="Q99" i="1"/>
  <c r="P99" i="1"/>
  <c r="O99" i="1"/>
  <c r="N99" i="1"/>
  <c r="M99" i="1"/>
  <c r="L99" i="1"/>
  <c r="J99" i="1"/>
  <c r="H99" i="1"/>
  <c r="A99" i="1"/>
  <c r="Q98" i="1"/>
  <c r="P98" i="1"/>
  <c r="O98" i="1"/>
  <c r="N98" i="1"/>
  <c r="M98" i="1"/>
  <c r="L98" i="1"/>
  <c r="J98" i="1"/>
  <c r="H98" i="1"/>
  <c r="A98" i="1"/>
  <c r="Q97" i="1"/>
  <c r="P97" i="1"/>
  <c r="O97" i="1"/>
  <c r="N97" i="1"/>
  <c r="M97" i="1"/>
  <c r="L97" i="1"/>
  <c r="J97" i="1"/>
  <c r="H97" i="1"/>
  <c r="A97" i="1"/>
  <c r="Q96" i="1"/>
  <c r="P96" i="1"/>
  <c r="O96" i="1"/>
  <c r="N96" i="1"/>
  <c r="M96" i="1"/>
  <c r="L96" i="1"/>
  <c r="J96" i="1"/>
  <c r="H96" i="1"/>
  <c r="A96" i="1"/>
  <c r="Q95" i="1"/>
  <c r="P95" i="1"/>
  <c r="O95" i="1"/>
  <c r="N95" i="1"/>
  <c r="M95" i="1"/>
  <c r="L95" i="1"/>
  <c r="J95" i="1"/>
  <c r="H95" i="1"/>
  <c r="A95" i="1"/>
  <c r="Q94" i="1"/>
  <c r="P94" i="1"/>
  <c r="O94" i="1"/>
  <c r="N94" i="1"/>
  <c r="M94" i="1"/>
  <c r="L94" i="1"/>
  <c r="J94" i="1"/>
  <c r="H94" i="1"/>
  <c r="A94" i="1"/>
  <c r="Q93" i="1"/>
  <c r="P93" i="1"/>
  <c r="O93" i="1"/>
  <c r="N93" i="1"/>
  <c r="M93" i="1"/>
  <c r="L93" i="1"/>
  <c r="J93" i="1"/>
  <c r="H93" i="1"/>
  <c r="A93" i="1"/>
  <c r="Q92" i="1"/>
  <c r="P92" i="1"/>
  <c r="O92" i="1"/>
  <c r="N92" i="1"/>
  <c r="M92" i="1"/>
  <c r="L92" i="1"/>
  <c r="J92" i="1"/>
  <c r="H92" i="1"/>
  <c r="A92" i="1"/>
  <c r="Q91" i="1"/>
  <c r="P91" i="1"/>
  <c r="O91" i="1"/>
  <c r="N91" i="1"/>
  <c r="M91" i="1"/>
  <c r="L91" i="1"/>
  <c r="J91" i="1"/>
  <c r="H91" i="1"/>
  <c r="A91" i="1"/>
  <c r="Q90" i="1"/>
  <c r="P90" i="1"/>
  <c r="O90" i="1"/>
  <c r="N90" i="1"/>
  <c r="M90" i="1"/>
  <c r="L90" i="1"/>
  <c r="J90" i="1"/>
  <c r="H90" i="1"/>
  <c r="A90" i="1"/>
  <c r="Q89" i="1"/>
  <c r="P89" i="1"/>
  <c r="O89" i="1"/>
  <c r="N89" i="1"/>
  <c r="M89" i="1"/>
  <c r="L89" i="1"/>
  <c r="J89" i="1"/>
  <c r="H89" i="1"/>
  <c r="A89" i="1"/>
  <c r="Q88" i="1"/>
  <c r="P88" i="1"/>
  <c r="O88" i="1"/>
  <c r="N88" i="1"/>
  <c r="M88" i="1"/>
  <c r="L88" i="1"/>
  <c r="J88" i="1"/>
  <c r="H88" i="1"/>
  <c r="A88" i="1"/>
  <c r="Q87" i="1"/>
  <c r="P87" i="1"/>
  <c r="O87" i="1"/>
  <c r="N87" i="1"/>
  <c r="M87" i="1"/>
  <c r="L87" i="1"/>
  <c r="J87" i="1"/>
  <c r="H87" i="1"/>
  <c r="A87" i="1"/>
  <c r="Q86" i="1"/>
  <c r="P86" i="1"/>
  <c r="O86" i="1"/>
  <c r="N86" i="1"/>
  <c r="M86" i="1"/>
  <c r="L86" i="1"/>
  <c r="J86" i="1"/>
  <c r="H86" i="1"/>
  <c r="A86" i="1"/>
  <c r="Q85" i="1"/>
  <c r="P85" i="1"/>
  <c r="O85" i="1"/>
  <c r="N85" i="1"/>
  <c r="M85" i="1"/>
  <c r="L85" i="1"/>
  <c r="J85" i="1"/>
  <c r="H85" i="1"/>
  <c r="A85" i="1"/>
  <c r="Q84" i="1"/>
  <c r="P84" i="1"/>
  <c r="O84" i="1"/>
  <c r="N84" i="1"/>
  <c r="M84" i="1"/>
  <c r="L84" i="1"/>
  <c r="J84" i="1"/>
  <c r="H84" i="1"/>
  <c r="A84" i="1"/>
  <c r="A83" i="1"/>
  <c r="A82" i="1"/>
  <c r="Q81" i="1"/>
  <c r="P81" i="1"/>
  <c r="O81" i="1"/>
  <c r="N81" i="1"/>
  <c r="M81" i="1"/>
  <c r="L81" i="1"/>
  <c r="J81" i="1"/>
  <c r="H81" i="1"/>
  <c r="A81" i="1"/>
  <c r="Q80" i="1"/>
  <c r="P80" i="1"/>
  <c r="O80" i="1"/>
  <c r="N80" i="1"/>
  <c r="M80" i="1"/>
  <c r="L80" i="1"/>
  <c r="J80" i="1"/>
  <c r="H80" i="1"/>
  <c r="A80" i="1"/>
  <c r="Q79" i="1"/>
  <c r="P79" i="1"/>
  <c r="O79" i="1"/>
  <c r="N79" i="1"/>
  <c r="M79" i="1"/>
  <c r="L79" i="1"/>
  <c r="J79" i="1"/>
  <c r="H79" i="1"/>
  <c r="A79" i="1"/>
  <c r="Q78" i="1"/>
  <c r="P78" i="1"/>
  <c r="O78" i="1"/>
  <c r="N78" i="1"/>
  <c r="M78" i="1"/>
  <c r="L78" i="1"/>
  <c r="J78" i="1"/>
  <c r="H78" i="1"/>
  <c r="A78" i="1"/>
  <c r="A77" i="1"/>
  <c r="A76" i="1"/>
  <c r="A75" i="1"/>
  <c r="Q74" i="1"/>
  <c r="P74" i="1"/>
  <c r="O74" i="1"/>
  <c r="N74" i="1"/>
  <c r="M74" i="1"/>
  <c r="L74" i="1"/>
  <c r="J74" i="1"/>
  <c r="H74" i="1"/>
  <c r="A74" i="1"/>
  <c r="Q73" i="1"/>
  <c r="P73" i="1"/>
  <c r="O73" i="1"/>
  <c r="N73" i="1"/>
  <c r="M73" i="1"/>
  <c r="L73" i="1"/>
  <c r="J73" i="1"/>
  <c r="H73" i="1"/>
  <c r="A73" i="1"/>
  <c r="Q72" i="1"/>
  <c r="P72" i="1"/>
  <c r="O72" i="1"/>
  <c r="N72" i="1"/>
  <c r="M72" i="1"/>
  <c r="L72" i="1"/>
  <c r="J72" i="1"/>
  <c r="H72" i="1"/>
  <c r="A72" i="1"/>
  <c r="Q71" i="1"/>
  <c r="P71" i="1"/>
  <c r="O71" i="1"/>
  <c r="N71" i="1"/>
  <c r="M71" i="1"/>
  <c r="L71" i="1"/>
  <c r="J71" i="1"/>
  <c r="H71" i="1"/>
  <c r="A71" i="1"/>
  <c r="Q70" i="1"/>
  <c r="P70" i="1"/>
  <c r="O70" i="1"/>
  <c r="N70" i="1"/>
  <c r="M70" i="1"/>
  <c r="L70" i="1"/>
  <c r="J70" i="1"/>
  <c r="H70" i="1"/>
  <c r="A70" i="1"/>
  <c r="Q69" i="1"/>
  <c r="P69" i="1"/>
  <c r="O69" i="1"/>
  <c r="N69" i="1"/>
  <c r="M69" i="1"/>
  <c r="L69" i="1"/>
  <c r="J69" i="1"/>
  <c r="H69" i="1"/>
  <c r="A69" i="1"/>
  <c r="Q68" i="1"/>
  <c r="P68" i="1"/>
  <c r="O68" i="1"/>
  <c r="N68" i="1"/>
  <c r="M68" i="1"/>
  <c r="L68" i="1"/>
  <c r="J68" i="1"/>
  <c r="H68" i="1"/>
  <c r="A68" i="1"/>
  <c r="Q67" i="1"/>
  <c r="P67" i="1"/>
  <c r="O67" i="1"/>
  <c r="N67" i="1"/>
  <c r="M67" i="1"/>
  <c r="L67" i="1"/>
  <c r="J67" i="1"/>
  <c r="H67" i="1"/>
  <c r="A67" i="1"/>
  <c r="Q66" i="1"/>
  <c r="P66" i="1"/>
  <c r="O66" i="1"/>
  <c r="N66" i="1"/>
  <c r="M66" i="1"/>
  <c r="L66" i="1"/>
  <c r="J66" i="1"/>
  <c r="H66" i="1"/>
  <c r="A66" i="1"/>
  <c r="Q65" i="1"/>
  <c r="P65" i="1"/>
  <c r="O65" i="1"/>
  <c r="N65" i="1"/>
  <c r="M65" i="1"/>
  <c r="L65" i="1"/>
  <c r="J65" i="1"/>
  <c r="H65" i="1"/>
  <c r="A65" i="1"/>
  <c r="Q64" i="1"/>
  <c r="P64" i="1"/>
  <c r="O64" i="1"/>
  <c r="N64" i="1"/>
  <c r="M64" i="1"/>
  <c r="L64" i="1"/>
  <c r="J64" i="1"/>
  <c r="I64" i="1"/>
  <c r="H64" i="1"/>
  <c r="A64" i="1"/>
  <c r="Q63" i="1"/>
  <c r="P63" i="1"/>
  <c r="O63" i="1"/>
  <c r="N63" i="1"/>
  <c r="M63" i="1"/>
  <c r="L63" i="1"/>
  <c r="J63" i="1"/>
  <c r="H63" i="1"/>
  <c r="A63" i="1"/>
  <c r="Q62" i="1"/>
  <c r="P62" i="1"/>
  <c r="O62" i="1"/>
  <c r="N62" i="1"/>
  <c r="M62" i="1"/>
  <c r="L62" i="1"/>
  <c r="J62" i="1"/>
  <c r="H62" i="1"/>
  <c r="A62" i="1"/>
  <c r="Q61" i="1"/>
  <c r="P61" i="1"/>
  <c r="O61" i="1"/>
  <c r="N61" i="1"/>
  <c r="M61" i="1"/>
  <c r="L61" i="1"/>
  <c r="J61" i="1"/>
  <c r="H61" i="1"/>
  <c r="A61" i="1"/>
  <c r="Q60" i="1"/>
  <c r="P60" i="1"/>
  <c r="O60" i="1"/>
  <c r="N60" i="1"/>
  <c r="M60" i="1"/>
  <c r="L60" i="1"/>
  <c r="J60" i="1"/>
  <c r="H60" i="1"/>
  <c r="A60" i="1"/>
  <c r="Q59" i="1"/>
  <c r="P59" i="1"/>
  <c r="O59" i="1"/>
  <c r="N59" i="1"/>
  <c r="M59" i="1"/>
  <c r="L59" i="1"/>
  <c r="J59" i="1"/>
  <c r="H59" i="1"/>
  <c r="A59" i="1"/>
  <c r="A58" i="1"/>
  <c r="A57" i="1"/>
  <c r="Q56" i="1"/>
  <c r="P56" i="1"/>
  <c r="O56" i="1"/>
  <c r="N56" i="1"/>
  <c r="M56" i="1"/>
  <c r="L56" i="1"/>
  <c r="J56" i="1"/>
  <c r="H56" i="1"/>
  <c r="A56" i="1"/>
  <c r="Q55" i="1"/>
  <c r="P55" i="1"/>
  <c r="O55" i="1"/>
  <c r="N55" i="1"/>
  <c r="M55" i="1"/>
  <c r="L55" i="1"/>
  <c r="J55" i="1"/>
  <c r="H55" i="1"/>
  <c r="A55" i="1"/>
  <c r="Q54" i="1"/>
  <c r="P54" i="1"/>
  <c r="O54" i="1"/>
  <c r="N54" i="1"/>
  <c r="M54" i="1"/>
  <c r="L54" i="1"/>
  <c r="J54" i="1"/>
  <c r="H54" i="1"/>
  <c r="A54" i="1"/>
  <c r="Q53" i="1"/>
  <c r="P53" i="1"/>
  <c r="O53" i="1"/>
  <c r="N53" i="1"/>
  <c r="M53" i="1"/>
  <c r="L53" i="1"/>
  <c r="J53" i="1"/>
  <c r="H53" i="1"/>
  <c r="A53" i="1"/>
  <c r="Q52" i="1"/>
  <c r="P52" i="1"/>
  <c r="O52" i="1"/>
  <c r="N52" i="1"/>
  <c r="M52" i="1"/>
  <c r="L52" i="1"/>
  <c r="J52" i="1"/>
  <c r="H52" i="1"/>
  <c r="A52" i="1"/>
  <c r="Q51" i="1"/>
  <c r="P51" i="1"/>
  <c r="O51" i="1"/>
  <c r="N51" i="1"/>
  <c r="M51" i="1"/>
  <c r="L51" i="1"/>
  <c r="J51" i="1"/>
  <c r="H51" i="1"/>
  <c r="A51" i="1"/>
  <c r="Q50" i="1"/>
  <c r="P50" i="1"/>
  <c r="O50" i="1"/>
  <c r="N50" i="1"/>
  <c r="M50" i="1"/>
  <c r="L50" i="1"/>
  <c r="J50" i="1"/>
  <c r="H50" i="1"/>
  <c r="A50" i="1"/>
  <c r="Q49" i="1"/>
  <c r="P49" i="1"/>
  <c r="O49" i="1"/>
  <c r="N49" i="1"/>
  <c r="M49" i="1"/>
  <c r="L49" i="1"/>
  <c r="J49" i="1"/>
  <c r="H49" i="1"/>
  <c r="A49" i="1"/>
  <c r="Q48" i="1"/>
  <c r="P48" i="1"/>
  <c r="O48" i="1"/>
  <c r="N48" i="1"/>
  <c r="M48" i="1"/>
  <c r="L48" i="1"/>
  <c r="J48" i="1"/>
  <c r="H48" i="1"/>
  <c r="A48" i="1"/>
  <c r="Q47" i="1"/>
  <c r="P47" i="1"/>
  <c r="O47" i="1"/>
  <c r="N47" i="1"/>
  <c r="M47" i="1"/>
  <c r="L47" i="1"/>
  <c r="J47" i="1"/>
  <c r="H47" i="1"/>
  <c r="A47" i="1"/>
  <c r="Q46" i="1"/>
  <c r="P46" i="1"/>
  <c r="O46" i="1"/>
  <c r="N46" i="1"/>
  <c r="M46" i="1"/>
  <c r="L46" i="1"/>
  <c r="J46" i="1"/>
  <c r="H46" i="1"/>
  <c r="A46" i="1"/>
  <c r="Q45" i="1"/>
  <c r="P45" i="1"/>
  <c r="O45" i="1"/>
  <c r="N45" i="1"/>
  <c r="M45" i="1"/>
  <c r="L45" i="1"/>
  <c r="J45" i="1"/>
  <c r="H45" i="1"/>
  <c r="A45" i="1"/>
  <c r="Q44" i="1"/>
  <c r="P44" i="1"/>
  <c r="O44" i="1"/>
  <c r="N44" i="1"/>
  <c r="M44" i="1"/>
  <c r="L44" i="1"/>
  <c r="J44" i="1"/>
  <c r="H44" i="1"/>
  <c r="A44" i="1"/>
  <c r="Q43" i="1"/>
  <c r="P43" i="1"/>
  <c r="O43" i="1"/>
  <c r="N43" i="1"/>
  <c r="M43" i="1"/>
  <c r="L43" i="1"/>
  <c r="J43" i="1"/>
  <c r="H43" i="1"/>
  <c r="A43" i="1"/>
  <c r="Q42" i="1"/>
  <c r="P42" i="1"/>
  <c r="O42" i="1"/>
  <c r="N42" i="1"/>
  <c r="M42" i="1"/>
  <c r="L42" i="1"/>
  <c r="J42" i="1"/>
  <c r="H42" i="1"/>
  <c r="A42" i="1"/>
  <c r="Q41" i="1"/>
  <c r="P41" i="1"/>
  <c r="O41" i="1"/>
  <c r="N41" i="1"/>
  <c r="M41" i="1"/>
  <c r="L41" i="1"/>
  <c r="J41" i="1"/>
  <c r="H41" i="1"/>
  <c r="A41" i="1"/>
  <c r="Q40" i="1"/>
  <c r="P40" i="1"/>
  <c r="O40" i="1"/>
  <c r="N40" i="1"/>
  <c r="M40" i="1"/>
  <c r="L40" i="1"/>
  <c r="J40" i="1"/>
  <c r="H40" i="1"/>
  <c r="A40" i="1"/>
  <c r="Q39" i="1"/>
  <c r="P39" i="1"/>
  <c r="O39" i="1"/>
  <c r="N39" i="1"/>
  <c r="M39" i="1"/>
  <c r="L39" i="1"/>
  <c r="J39" i="1"/>
  <c r="H39" i="1"/>
  <c r="A39" i="1"/>
  <c r="Q38" i="1"/>
  <c r="P38" i="1"/>
  <c r="O38" i="1"/>
  <c r="N38" i="1"/>
  <c r="M38" i="1"/>
  <c r="L38" i="1"/>
  <c r="J38" i="1"/>
  <c r="H38" i="1"/>
  <c r="A38" i="1"/>
  <c r="Q37" i="1"/>
  <c r="P37" i="1"/>
  <c r="O37" i="1"/>
  <c r="N37" i="1"/>
  <c r="M37" i="1"/>
  <c r="L37" i="1"/>
  <c r="J37" i="1"/>
  <c r="H37" i="1"/>
  <c r="A37" i="1"/>
  <c r="Q36" i="1"/>
  <c r="P36" i="1"/>
  <c r="O36" i="1"/>
  <c r="N36" i="1"/>
  <c r="M36" i="1"/>
  <c r="L36" i="1"/>
  <c r="J36" i="1"/>
  <c r="H36" i="1"/>
  <c r="A36" i="1"/>
  <c r="Q35" i="1"/>
  <c r="P35" i="1"/>
  <c r="O35" i="1"/>
  <c r="N35" i="1"/>
  <c r="M35" i="1"/>
  <c r="L35" i="1"/>
  <c r="J35" i="1"/>
  <c r="H35" i="1"/>
  <c r="A35" i="1"/>
  <c r="Q34" i="1"/>
  <c r="P34" i="1"/>
  <c r="O34" i="1"/>
  <c r="N34" i="1"/>
  <c r="M34" i="1"/>
  <c r="L34" i="1"/>
  <c r="J34" i="1"/>
  <c r="H34" i="1"/>
  <c r="A34" i="1"/>
  <c r="Q33" i="1"/>
  <c r="P33" i="1"/>
  <c r="O33" i="1"/>
  <c r="N33" i="1"/>
  <c r="M33" i="1"/>
  <c r="L33" i="1"/>
  <c r="J33" i="1"/>
  <c r="H33" i="1"/>
  <c r="A33" i="1"/>
  <c r="Q32" i="1"/>
  <c r="P32" i="1"/>
  <c r="O32" i="1"/>
  <c r="N32" i="1"/>
  <c r="M32" i="1"/>
  <c r="L32" i="1"/>
  <c r="J32" i="1"/>
  <c r="H32" i="1"/>
  <c r="A32" i="1"/>
  <c r="Q31" i="1"/>
  <c r="P31" i="1"/>
  <c r="O31" i="1"/>
  <c r="N31" i="1"/>
  <c r="M31" i="1"/>
  <c r="L31" i="1"/>
  <c r="J31" i="1"/>
  <c r="H31" i="1"/>
  <c r="A31" i="1"/>
  <c r="Q30" i="1"/>
  <c r="P30" i="1"/>
  <c r="O30" i="1"/>
  <c r="N30" i="1"/>
  <c r="M30" i="1"/>
  <c r="L30" i="1"/>
  <c r="J30" i="1"/>
  <c r="H30" i="1"/>
  <c r="A30" i="1"/>
  <c r="Q29" i="1"/>
  <c r="P29" i="1"/>
  <c r="O29" i="1"/>
  <c r="N29" i="1"/>
  <c r="M29" i="1"/>
  <c r="L29" i="1"/>
  <c r="J29" i="1"/>
  <c r="H29" i="1"/>
  <c r="A29" i="1"/>
  <c r="Q28" i="1"/>
  <c r="P28" i="1"/>
  <c r="O28" i="1"/>
  <c r="N28" i="1"/>
  <c r="M28" i="1"/>
  <c r="L28" i="1"/>
  <c r="J28" i="1"/>
  <c r="H28" i="1"/>
  <c r="A28" i="1"/>
  <c r="A27" i="1"/>
  <c r="A26" i="1"/>
  <c r="Q25" i="1"/>
  <c r="P25" i="1"/>
  <c r="O25" i="1"/>
  <c r="N25" i="1"/>
  <c r="M25" i="1"/>
  <c r="L25" i="1"/>
  <c r="J25" i="1"/>
  <c r="H25" i="1"/>
  <c r="A25" i="1"/>
  <c r="Q24" i="1"/>
  <c r="P24" i="1"/>
  <c r="O24" i="1"/>
  <c r="N24" i="1"/>
  <c r="M24" i="1"/>
  <c r="L24" i="1"/>
  <c r="J24" i="1"/>
  <c r="I24" i="1"/>
  <c r="H24" i="1"/>
  <c r="A24" i="1"/>
  <c r="Q23" i="1"/>
  <c r="P23" i="1"/>
  <c r="O23" i="1"/>
  <c r="N23" i="1"/>
  <c r="M23" i="1"/>
  <c r="L23" i="1"/>
  <c r="J23" i="1"/>
  <c r="H23" i="1"/>
  <c r="A23" i="1"/>
  <c r="Q22" i="1"/>
  <c r="P22" i="1"/>
  <c r="O22" i="1"/>
  <c r="N22" i="1"/>
  <c r="M22" i="1"/>
  <c r="L22" i="1"/>
  <c r="J22" i="1"/>
  <c r="H22" i="1"/>
  <c r="A22" i="1"/>
  <c r="Q21" i="1"/>
  <c r="P21" i="1"/>
  <c r="O21" i="1"/>
  <c r="N21" i="1"/>
  <c r="M21" i="1"/>
  <c r="L21" i="1"/>
  <c r="J21" i="1"/>
  <c r="H21" i="1"/>
  <c r="A21" i="1"/>
  <c r="Q20" i="1"/>
  <c r="P20" i="1"/>
  <c r="O20" i="1"/>
  <c r="N20" i="1"/>
  <c r="M20" i="1"/>
  <c r="L20" i="1"/>
  <c r="J20" i="1"/>
  <c r="H20" i="1"/>
  <c r="A20" i="1"/>
  <c r="Q19" i="1"/>
  <c r="P19" i="1"/>
  <c r="O19" i="1"/>
  <c r="N19" i="1"/>
  <c r="M19" i="1"/>
  <c r="L19" i="1"/>
  <c r="J19" i="1"/>
  <c r="I19" i="1"/>
  <c r="H19" i="1"/>
  <c r="A19" i="1"/>
  <c r="Q18" i="1"/>
  <c r="P18" i="1"/>
  <c r="O18" i="1"/>
  <c r="N18" i="1"/>
  <c r="M18" i="1"/>
  <c r="L18" i="1"/>
  <c r="J18" i="1"/>
  <c r="I18" i="1"/>
  <c r="H18" i="1"/>
  <c r="A18" i="1"/>
  <c r="A17" i="1"/>
  <c r="A16" i="1"/>
  <c r="A15" i="1"/>
  <c r="A14" i="1"/>
  <c r="R13" i="1"/>
  <c r="A13" i="1"/>
  <c r="A12" i="1"/>
  <c r="P11" i="1"/>
  <c r="O11" i="1"/>
  <c r="N11" i="1"/>
  <c r="L11" i="1"/>
  <c r="J11" i="1"/>
  <c r="H11" i="1"/>
  <c r="A11" i="1"/>
  <c r="P10" i="1"/>
  <c r="O10" i="1"/>
  <c r="N10" i="1"/>
  <c r="L10" i="1"/>
  <c r="J10" i="1"/>
  <c r="H10" i="1"/>
  <c r="A10" i="1"/>
  <c r="P9" i="1"/>
  <c r="O9" i="1"/>
  <c r="N9" i="1"/>
  <c r="L9" i="1"/>
  <c r="J9" i="1"/>
  <c r="H9" i="1"/>
  <c r="A9" i="1"/>
  <c r="P8" i="1"/>
  <c r="O8" i="1"/>
  <c r="N8" i="1"/>
  <c r="L8" i="1"/>
  <c r="J8" i="1"/>
  <c r="H8" i="1"/>
  <c r="A8" i="1"/>
  <c r="P7" i="1"/>
  <c r="O7" i="1"/>
  <c r="N7" i="1"/>
  <c r="L7" i="1"/>
  <c r="J7" i="1"/>
  <c r="H7" i="1"/>
  <c r="A7" i="1"/>
  <c r="P6" i="1"/>
  <c r="O6" i="1"/>
  <c r="N6" i="1"/>
  <c r="L6" i="1"/>
  <c r="J6" i="1"/>
  <c r="H6" i="1"/>
  <c r="A6" i="1"/>
  <c r="P5" i="1"/>
  <c r="O5" i="1"/>
  <c r="N5" i="1"/>
  <c r="L5" i="1"/>
  <c r="J5" i="1"/>
  <c r="H5" i="1"/>
  <c r="A5" i="1"/>
  <c r="C26" i="4"/>
  <c r="D25" i="4"/>
  <c r="D24" i="4"/>
  <c r="D23" i="4"/>
  <c r="D22" i="4"/>
  <c r="D21" i="4"/>
  <c r="C19" i="4"/>
  <c r="C18" i="4"/>
  <c r="C17" i="4"/>
  <c r="C12" i="4"/>
  <c r="D11" i="4"/>
  <c r="D10" i="4"/>
  <c r="D9" i="4"/>
  <c r="D8" i="4"/>
  <c r="D7" i="4"/>
  <c r="C5" i="4"/>
  <c r="C4" i="4"/>
  <c r="C3" i="4"/>
</calcChain>
</file>

<file path=xl/sharedStrings.xml><?xml version="1.0" encoding="utf-8"?>
<sst xmlns="http://schemas.openxmlformats.org/spreadsheetml/2006/main" count="1395" uniqueCount="421">
  <si>
    <t>GENERAL SUMMARY</t>
  </si>
  <si>
    <t>DIVISION NO.</t>
  </si>
  <si>
    <t>DESCRIPTION</t>
  </si>
  <si>
    <t>TOTAL DIV. COST</t>
  </si>
  <si>
    <t>General Requirments</t>
  </si>
  <si>
    <t>Plumbing</t>
  </si>
  <si>
    <t>TOTAL COST</t>
  </si>
  <si>
    <t>CONTIGENCIES</t>
  </si>
  <si>
    <t>OVERHEAD AND PROFIT</t>
  </si>
  <si>
    <t>TAX</t>
  </si>
  <si>
    <t>PERFORMANCE AND PAYMENT BONDS</t>
  </si>
  <si>
    <t>TOTAL BASEBID</t>
  </si>
  <si>
    <t>TOTAL ALTERNATE BID</t>
  </si>
  <si>
    <t>DETAILED BREAKDOWN OF ITEMS</t>
  </si>
  <si>
    <t>S#</t>
  </si>
  <si>
    <t>Dwg.</t>
  </si>
  <si>
    <t>CSI NO</t>
  </si>
  <si>
    <t>QTY.</t>
  </si>
  <si>
    <t>UNIT</t>
  </si>
  <si>
    <t>WASTAGE</t>
  </si>
  <si>
    <t>QTY. W/ WASTAGE</t>
  </si>
  <si>
    <t>UNIT MATERIAL  COST</t>
  </si>
  <si>
    <t>TOTAL MATERIAL COST</t>
  </si>
  <si>
    <t>UNIT
LABOR
HOUR</t>
  </si>
  <si>
    <t>TOTAL LABOR
HOUR</t>
  </si>
  <si>
    <t>LABOR WAGE/ HOUR</t>
  </si>
  <si>
    <t>UNIT LABOR COST</t>
  </si>
  <si>
    <t>TOTAL LABOR
COST</t>
  </si>
  <si>
    <t>UNIT COST (Labor + Material)</t>
  </si>
  <si>
    <t>TOTAL
COST</t>
  </si>
  <si>
    <t>TRADE
TOTAL</t>
  </si>
  <si>
    <t>DIVISION 01-GENERAL REQUIREMENTS</t>
  </si>
  <si>
    <t>Permits</t>
  </si>
  <si>
    <t>LS</t>
  </si>
  <si>
    <t>Supervision and Coordination</t>
  </si>
  <si>
    <t>Submittals and Shop drawings</t>
  </si>
  <si>
    <t>Final Cleaning</t>
  </si>
  <si>
    <t>Mobilization Costs</t>
  </si>
  <si>
    <t>Temporary Control &amp; Facilities</t>
  </si>
  <si>
    <t>Scaffolding</t>
  </si>
  <si>
    <t>SUBTOTAL</t>
  </si>
  <si>
    <t>DIVISION 22- PLUMBING</t>
  </si>
  <si>
    <t>GAS PIPES</t>
  </si>
  <si>
    <t>SCHEDULE 40 BLACK STEEL PIPE ASTM A53, W/ FITTINGS ASME B16.3 W/ WEATHER PROOF COAT</t>
  </si>
  <si>
    <t>3/4" Dia Gas Pipe</t>
  </si>
  <si>
    <t>LF</t>
  </si>
  <si>
    <t>1" Dia Gas Pipe</t>
  </si>
  <si>
    <t>1-1/4" Dia Gas Pipe</t>
  </si>
  <si>
    <t>1-1/2" Dia Gas Pipe</t>
  </si>
  <si>
    <t>2" Dia Gas Pipe</t>
  </si>
  <si>
    <t>2-1/2" Dia Gas Pipe</t>
  </si>
  <si>
    <t>3" Dia Gas Pipe</t>
  </si>
  <si>
    <t>4" Dia Gas Pipe</t>
  </si>
  <si>
    <t>FITTINGS</t>
  </si>
  <si>
    <t>3/4" Dia Gas Pipe 90 Deg Elbow</t>
  </si>
  <si>
    <t>EA</t>
  </si>
  <si>
    <t>1" Dia Gas Pipe 90 Deg Elbow</t>
  </si>
  <si>
    <t>1-1/4" Dia Gas Pipe 90 Deg Elbow</t>
  </si>
  <si>
    <t>1-1/2" Dia Gas Pipe 90 Deg Elbow</t>
  </si>
  <si>
    <t>2" Dia Gas Pipe 90 Deg Elbow</t>
  </si>
  <si>
    <t>2-1/2" Dia Gas Pipe 90 Deg Elbow</t>
  </si>
  <si>
    <t>3" Dia Gas Pipe 90 Deg Elbow</t>
  </si>
  <si>
    <t>3/4" Dia Gas Pipe Tee</t>
  </si>
  <si>
    <t>1" Dia Gas Pipe Tee</t>
  </si>
  <si>
    <t>1-1/4" / 1" Dia Gas Pipe Tee</t>
  </si>
  <si>
    <t>1-1/4" Dia Gas Pipe Tee</t>
  </si>
  <si>
    <t>2" / 3/4" Dia Gas Pipe Tee</t>
  </si>
  <si>
    <t>2" / 1" Dia Gas Pipe Tee</t>
  </si>
  <si>
    <t>2" / 1-1/4" Dia Gas Pipe Tee</t>
  </si>
  <si>
    <t>2" Dia Gas Pipe Tee</t>
  </si>
  <si>
    <t>2-1/2" / 1-1/4" Dia Gas Pipe Tee</t>
  </si>
  <si>
    <t>3" / 3/4" Dia Gas Pipe Tee</t>
  </si>
  <si>
    <t>3" / 1-1/4" Dia Gas Pipe Tee</t>
  </si>
  <si>
    <t>3" / 2" Dia Gas Pipe Tee</t>
  </si>
  <si>
    <t>3" Dia Gas Pipe Tee</t>
  </si>
  <si>
    <t>4" / 3" Dia Gas Pipe Tee</t>
  </si>
  <si>
    <t>1-1/2" / 1-1/4" Dia Gas Pipe Reducer</t>
  </si>
  <si>
    <t>2" / 1-1/4" Dia Gas Pipe Reducer</t>
  </si>
  <si>
    <t>2" / 1-1/2" Dia Gas Pipe Reducer</t>
  </si>
  <si>
    <t>2-1/2" / 2" Dia Gas Pipe Reducer</t>
  </si>
  <si>
    <t>3" / 1-1/4" Dia Gas Pipe Reducer</t>
  </si>
  <si>
    <t>3" / 2" Dia Gas Pipe Reducer</t>
  </si>
  <si>
    <t>3" / 2-1/2" Dia Gas Pipe Reducer</t>
  </si>
  <si>
    <t>4" / 3" Dia Gas Pipe Reducer</t>
  </si>
  <si>
    <t>ACCESSORIES</t>
  </si>
  <si>
    <t>3/4" Dia Flexible Connector</t>
  </si>
  <si>
    <t>3/4" Dia Gas Shut-Off Valve</t>
  </si>
  <si>
    <t>3/4" Dia Gas Union</t>
  </si>
  <si>
    <t>3/4" Dia Sediment Trap W/ Cap</t>
  </si>
  <si>
    <t>1" Dia Flexible Connector</t>
  </si>
  <si>
    <t>1" Dia Gas Shut-Off Valve</t>
  </si>
  <si>
    <t>1" Dia Gas Union</t>
  </si>
  <si>
    <t>1" Dia Sediment Trap W/ Cap</t>
  </si>
  <si>
    <t>1-1/4" Dia Flexible Connector</t>
  </si>
  <si>
    <t>1-1/4" Dia Gas Shut-Off Valve</t>
  </si>
  <si>
    <t>1-1/4" Dia Gas Union</t>
  </si>
  <si>
    <t>1-1/4" Dia Sediment Trap W/ Cap</t>
  </si>
  <si>
    <t>2" Dia Flexible Connector</t>
  </si>
  <si>
    <t>2" Dia Gas Shut-Off Valve</t>
  </si>
  <si>
    <t>2" Dia Gas Union</t>
  </si>
  <si>
    <t>2" Dia Sediment Trap W/ Cap</t>
  </si>
  <si>
    <t>VENT PIPES</t>
  </si>
  <si>
    <t>SCHEDULE 40 PVC PIPE ASTM A53, W/ FITTINGS ASTM D2665</t>
  </si>
  <si>
    <t>1-1/2" Dia Vent Pipe</t>
  </si>
  <si>
    <t>2" Dia Vent Pipe</t>
  </si>
  <si>
    <t>3" Dia Vent Pipe</t>
  </si>
  <si>
    <t>4" Dia Vent Pipe</t>
  </si>
  <si>
    <t>1-1/2" Dia Vent Pipe 45 Deg Elbow</t>
  </si>
  <si>
    <t>2" Dia Vent Pipe 45 Deg Elbow</t>
  </si>
  <si>
    <t>1-1/2" Dia Vent Pipe 90 Deg Elbow</t>
  </si>
  <si>
    <t>2" Dia Vent Pipe 90 Deg Elbow</t>
  </si>
  <si>
    <t>1-1/2" Dia Vent Pipe Tee</t>
  </si>
  <si>
    <t>2" / 1-1/2" Dia Vent Pipe Tee</t>
  </si>
  <si>
    <t>2" Dia Vent Pipe Tee</t>
  </si>
  <si>
    <t>3" / 1-1/2" Dia Vent Pipe Tee</t>
  </si>
  <si>
    <t>3" / 2" Dia Vent Pipe Tee</t>
  </si>
  <si>
    <t>3" Dia Vent Pipe Tee</t>
  </si>
  <si>
    <t>4" Dia Vent Pipe Tee</t>
  </si>
  <si>
    <t>2" / 1-1/2" Dia Vent Pipe Reducer</t>
  </si>
  <si>
    <t>3" / 1-1/2" Dia Vent Pipe Reducer</t>
  </si>
  <si>
    <t>3" / 2" Dia Vent Pipe Reducer</t>
  </si>
  <si>
    <t>4" / 2" Dia Vent Pipe Reducer</t>
  </si>
  <si>
    <t>4" / 3" Dia Vent Pipe Reducer</t>
  </si>
  <si>
    <t>SANITARY PIPES - BELOW GRADE</t>
  </si>
  <si>
    <t>2" Dia Sanitary Pipe</t>
  </si>
  <si>
    <t>3" Dia Sanitary Pipe</t>
  </si>
  <si>
    <t>4" Dia Sanitary Pipe</t>
  </si>
  <si>
    <t>6" Dia Sanitary Pipe</t>
  </si>
  <si>
    <t>2" Dia PVC Pipe 90 Deg Elbow</t>
  </si>
  <si>
    <t>3" Dia PVC Pipe 90 Deg Elbow</t>
  </si>
  <si>
    <t>4" Dia PVC Pipe 90 Deg Elbow</t>
  </si>
  <si>
    <t>2" Dia PVC Pipe 45 Deg Elbow</t>
  </si>
  <si>
    <t>3" Dia PVC Pipe 45 Deg Elbow</t>
  </si>
  <si>
    <t>4" Dia PVC Pipe 45 Deg Elbow</t>
  </si>
  <si>
    <t>2" Dia PVC Pipe Combination Wye</t>
  </si>
  <si>
    <t>3" / 1-1/2" Dia PVC Pipe Combination Wye</t>
  </si>
  <si>
    <t>3" / 2" Dia PVC Pipe Wye</t>
  </si>
  <si>
    <t>3" Dia PVC Pipe Wye</t>
  </si>
  <si>
    <t>3" Dia PVC Pipe Combination Wye</t>
  </si>
  <si>
    <t>4" / 2" Dia PVC Pipe Combination Wye</t>
  </si>
  <si>
    <t>4" / 3" Dia PVC Pipe Combination Wye</t>
  </si>
  <si>
    <t>4" Dia PVC Pipe Wye</t>
  </si>
  <si>
    <t>4" Dia PVC Pipe Combination Wye</t>
  </si>
  <si>
    <t>6" / 2" Dia PVC Pipe Wye</t>
  </si>
  <si>
    <t>6" / 3" Dia PVC Pipe Wye</t>
  </si>
  <si>
    <t>6" / 4" Dia PVC Pipe Wye</t>
  </si>
  <si>
    <t>6" / 4" Dia PVC Pipe Combination Wye</t>
  </si>
  <si>
    <t>2" / 1-1/2" Dia PVC Pipe Reducer</t>
  </si>
  <si>
    <t>3" / 1-1/2" Dia PVC Pipe Reducer</t>
  </si>
  <si>
    <t>3" / 2" Dia PVC Pipe Reducer</t>
  </si>
  <si>
    <t>4" / 2" Dia PVC Pipe Reducer</t>
  </si>
  <si>
    <t>4" / 3" Dia PVC Pipe Reducer</t>
  </si>
  <si>
    <t>6" / 4" Dia PVC Pipe Reducer</t>
  </si>
  <si>
    <t>6" Dia Coupling</t>
  </si>
  <si>
    <t>GREASE WASTE PIPES - BELOW GRADE</t>
  </si>
  <si>
    <t>NO-HUB CAST IRON PIPE ASTM A888, W/ FITTINGS ASTM A888</t>
  </si>
  <si>
    <t>2" Dia Grease Waste Pipe</t>
  </si>
  <si>
    <t>3" Dia Grease Waste Pipe</t>
  </si>
  <si>
    <t>2" Dia CAST IRON Pipe 90 Deg Elbow</t>
  </si>
  <si>
    <t>3" Dia CAST IRON Pipe 90 Deg Elbow</t>
  </si>
  <si>
    <t>2" Dia CAST IRON Pipe 45 Deg Elbow</t>
  </si>
  <si>
    <t>3" Dia CAST IRON Pipe 45 Deg Elbow</t>
  </si>
  <si>
    <t>2" Dia CAST IRON Pipe Combination Wye</t>
  </si>
  <si>
    <t>3" / 2" Dia CAST IRON Pipe Wye</t>
  </si>
  <si>
    <t>3" Dia CAST IRON Pipe Wye</t>
  </si>
  <si>
    <t>2" / 1-1/2" Dia CAST IRON Pipe Reducer</t>
  </si>
  <si>
    <t>3" Dia Coupling</t>
  </si>
  <si>
    <t>DOMESTIC WATER PIPES</t>
  </si>
  <si>
    <t>TYPE L COPPER PIPE ASTM B88, W/ FITTINGS B16.22</t>
  </si>
  <si>
    <t>3/8" Dia Cold Water Pipe</t>
  </si>
  <si>
    <t>1/2" Dia Cold Water Pipe</t>
  </si>
  <si>
    <t>3/4" Dia Cold Water Pipe</t>
  </si>
  <si>
    <t>1" Dia Cold Water Pipe</t>
  </si>
  <si>
    <t>1-1/4" Dia Cold Water Pipe</t>
  </si>
  <si>
    <t>1-1/2" Dia Cold Water Pipe</t>
  </si>
  <si>
    <t>2" Dia Cold Water Pipe</t>
  </si>
  <si>
    <t>2-1/2" Dia Cold Water Pipe</t>
  </si>
  <si>
    <t>1/2" Dia Hot Water Return Pipe</t>
  </si>
  <si>
    <t>3/8" Dia Hot Water Pipe</t>
  </si>
  <si>
    <t>1/2" Dia Hot Water Pipe</t>
  </si>
  <si>
    <t>3/4" Dia Hot Water Pipe</t>
  </si>
  <si>
    <t>1" Dia Hot Water Pipe</t>
  </si>
  <si>
    <t>1-1/4" Dia Hot Water Pipe</t>
  </si>
  <si>
    <t>1-1/2" Dia Hot Water Pipe</t>
  </si>
  <si>
    <r>
      <rPr>
        <sz val="12"/>
        <color theme="1"/>
        <rFont val="Calibri"/>
        <charset val="134"/>
      </rPr>
      <t>1/2" Dia Trap Primer Pipe</t>
    </r>
    <r>
      <rPr>
        <sz val="12"/>
        <color rgb="FFFF0000"/>
        <rFont val="Calibri"/>
        <charset val="134"/>
      </rPr>
      <t xml:space="preserve"> (TYPE K COPPER  - ASSUMED)</t>
    </r>
  </si>
  <si>
    <t>1/2" THICK FIBERGLASS PIPE INSULATION (ASSUMED)</t>
  </si>
  <si>
    <t>1" THICK FIBERGLASS PIPE INSULATION (ASSUMED)</t>
  </si>
  <si>
    <t>1-1/2" THICK FIBERGLASS PIPE INSULATION (ASSUMED)</t>
  </si>
  <si>
    <t>1/2" Dia Copper Pipe 90 Deg Elbow</t>
  </si>
  <si>
    <t>3/4" Dia Copper Pipe 90 Deg Elbow</t>
  </si>
  <si>
    <t>1" Dia Copper Pipe 90 Deg Elbow</t>
  </si>
  <si>
    <t>1-1/4" Dia Copper Pipe 90 Deg Elbow</t>
  </si>
  <si>
    <t>1-1/2" Dia Copper Pipe 90 Deg Elbow</t>
  </si>
  <si>
    <t>2-1/2" Dia Copper Pipe 90 Deg Elbow</t>
  </si>
  <si>
    <t>1/2" Dia Copper Pipe Tee</t>
  </si>
  <si>
    <t>3/4" / 1/2" Dia Copper Pipe Tee</t>
  </si>
  <si>
    <t>3/4" Dia Copper Pipe Tee</t>
  </si>
  <si>
    <t>1" / 1/2" Dia Copper Pipe Tee</t>
  </si>
  <si>
    <t>1" / 3/4" Dia Copper Pipe Tee</t>
  </si>
  <si>
    <t>1" Dia Copper Pipe Tee</t>
  </si>
  <si>
    <t>1-1/4" / 1" Dia Copper Pipe Tee</t>
  </si>
  <si>
    <t>1-1/4" / 3/4" Dia Copper Pipe Tee</t>
  </si>
  <si>
    <t>1-1/2" / 1/2" Dia Copper Pipe Tee</t>
  </si>
  <si>
    <t>1-1/2" / 3/4" Dia Copper Pipe Tee</t>
  </si>
  <si>
    <t>1-1/2" / 1" Dia Copper Pipe Tee</t>
  </si>
  <si>
    <t>1-1/2" / 1-1/4" Dia Copper Pipe Tee</t>
  </si>
  <si>
    <t>1-1/2" Dia Copper Pipe Tee</t>
  </si>
  <si>
    <t>2" / 3/4" Dia Copper Pipe Tee</t>
  </si>
  <si>
    <t>2" / 1-1/4" Dia Copper Pipe Tee</t>
  </si>
  <si>
    <t>2" / 1-1/2" Dia Copper Pipe Tee</t>
  </si>
  <si>
    <t>2" Dia Copper Pipe Tee</t>
  </si>
  <si>
    <t>2-1/2" / 1/2" Dia Copper Pipe Tee</t>
  </si>
  <si>
    <t>2-1/2" / 3/4" Dia Copper Pipe Tee</t>
  </si>
  <si>
    <t>2-1/2" / 1-1/2" Dia Copper Pipe Tee</t>
  </si>
  <si>
    <t>2-1/2" / 2" Dia Copper Pipe Tee</t>
  </si>
  <si>
    <t>2-1/2" Dia Copper Pipe Tee</t>
  </si>
  <si>
    <t>1/2" / 3/8" Dia Copper Pipe Reducer</t>
  </si>
  <si>
    <t>3/4" / 1/2" Dia Copper Pipe Reducer</t>
  </si>
  <si>
    <t>1" / 1/2" Dia Copper Pipe Reducer</t>
  </si>
  <si>
    <t>1" / 3/4" Dia Copper Pipe Reducer</t>
  </si>
  <si>
    <t>1-1/4" / 3/4" Dia Copper Pipe Reducer</t>
  </si>
  <si>
    <t>1-1/4" / 1" Dia Copper Pipe Reducer</t>
  </si>
  <si>
    <t>1-1/2" / 3/4" Dia Copper Pipe Reducer</t>
  </si>
  <si>
    <t>1-1/2" / 1" Dia Copper Pipe Reducer</t>
  </si>
  <si>
    <t>1-1/2" / 1-1/4" Dia Copper Pipe Reducer</t>
  </si>
  <si>
    <t>2" / 1-1/4" Dia Copper Pipe Reducer</t>
  </si>
  <si>
    <t>2" / 1-1/2" Dia Copper Pipe Reducer</t>
  </si>
  <si>
    <t>2-1/2" / 1-1/2" Dia Copper Pipe Reducer</t>
  </si>
  <si>
    <t>2-1/2" / 2" Dia Copper Pipe Reducer</t>
  </si>
  <si>
    <t>CONDENSATE DRAIN PIPES</t>
  </si>
  <si>
    <t>TYPE M COPPER PIPE ASTM B88, W/ FITTINGS B16.22 (ASSUMED)</t>
  </si>
  <si>
    <t>3/4" Dia Condensate Drain Pipe</t>
  </si>
  <si>
    <t>1" Dia Condensate Drain Pipe</t>
  </si>
  <si>
    <t>1-1/4" Dia Condensate Drain Pipe</t>
  </si>
  <si>
    <t>1/2" THICK FIBERGLASS PIPE INSULATION W/ WEATHER PROOF JACKET (ASSUMED)</t>
  </si>
  <si>
    <t>3/4" Dia Condensate Drain Pipe 90 Deg Elbow</t>
  </si>
  <si>
    <t>1" Dia Condensate Drain Pipe 90 Deg Elbow</t>
  </si>
  <si>
    <t>1-1/4" Dia Condensate Drain Pipe 90 Deg Elbow</t>
  </si>
  <si>
    <t>3/4" Dia Condensate Drain Pipe Tee</t>
  </si>
  <si>
    <t>1" / 3/4" Dia Condensate Drain Pipe Tee</t>
  </si>
  <si>
    <t>1-1/4" / 3/4" Dia Condensate Drain Pipe Tee</t>
  </si>
  <si>
    <t>1" / 3/4" Dia Condensate Drain Pipe Reducer</t>
  </si>
  <si>
    <t>1-1/4" / 1" Dia Condensate Drain Pipe Reducer</t>
  </si>
  <si>
    <t>3/4" Dia P-Trap Assembly W/ Union</t>
  </si>
  <si>
    <t>1" Dia P-Trap Assembly W/ Union</t>
  </si>
  <si>
    <t>2" Dia VTR</t>
  </si>
  <si>
    <t>3" Dia VTR</t>
  </si>
  <si>
    <t>4" Dia VTR</t>
  </si>
  <si>
    <t>2" Dia P-TRAP</t>
  </si>
  <si>
    <t>3" Dia P-TRAP</t>
  </si>
  <si>
    <t>1-1/2" Dia Union</t>
  </si>
  <si>
    <t>1/2" Dia Mixing Valve</t>
  </si>
  <si>
    <t>1/2" Dia Shut-Off Valve</t>
  </si>
  <si>
    <t>3/4" Dia Shut-Off Valve</t>
  </si>
  <si>
    <t>1" Dia Shut-Off Valve</t>
  </si>
  <si>
    <t>1-1/2" Dia Shut-Off Valve</t>
  </si>
  <si>
    <t>2" Dia Shut-Off Valve</t>
  </si>
  <si>
    <t>1/2" Dia Balancing Valve Assembly</t>
  </si>
  <si>
    <t>1-1/2" Dia Normally Closed Bypass Valve</t>
  </si>
  <si>
    <t>1/2" Dia Trap Primer, ASSE 1018 COMPLIANT, W/ 12"x12" Access Panel</t>
  </si>
  <si>
    <t>2" Dia WCO, WALL CLEANOUT</t>
  </si>
  <si>
    <t>3" Dia WCO, WALL CLEANOUT</t>
  </si>
  <si>
    <t>3" Dia FCO, FLOOR CLEANOUT</t>
  </si>
  <si>
    <t>4" Dia FCO, FLOOR CLEANOUT</t>
  </si>
  <si>
    <t>EQUIPMENTS</t>
  </si>
  <si>
    <t>WH-1, GAS-FIRED WATER HEATER, BRADFORD WHITE EF120T5003NA, 119.0 GAL, WEIGHT 2128 LB, PROVIDE ASSE 1017 COMPLIANT MIXING
VALVE; POWERS SERIES LFSH OR EQUAL</t>
  </si>
  <si>
    <t>WH-2, GAS-FIRED WATER HEATER, BRADFORD WHITE EF120T5003NA, 119.0 GAL, WEIGHT 2128 LB, PROVIDE ASSE 1017 COMPLIANT MIXING
VALVE; POWERS SERIES LFSH OR EQUAL</t>
  </si>
  <si>
    <t>CP-1, DOMESTIC CIRCULATING PUMP, INLINE,  TACO 009-SF5-IFC, 7.5 HEAD FT, 10 LB WEIGHT.</t>
  </si>
  <si>
    <t>CP-2, DOMESTIC CIRCULATING PUMP, INLINE,  TACO 009-SF5-IFC, 7.5 HEAD FT, 10 LB WEIGHT.</t>
  </si>
  <si>
    <t>DBP-1, DOMESTIC BOOSTER PUMP, GOULDS WATER
TECHNOLOGY
AQUABOOST VS
2B204A-VS
BOOSTER PUMP PACKAGE DUPLEX 100 GPM 30 PSI, 2 MOTOR, WEIGHT 335 LB.</t>
  </si>
  <si>
    <t>DET-1, DOMESTIC EXPANSION TANK,  AMTROL ST-12C DOM. WATER FIXED
DIAPHRAM
INLINE 6.4 gal 0.50 3.2 gal 100 psi 55 psi 12" 18" Yes 70 lb</t>
  </si>
  <si>
    <t>DET-2, DOMESTIC EXPANSION TANK,  AMTROL ST-12C DOM. WATER FIXED
DIAPHRAM
INLINE 6.4 gal 0.50 3.2 gal 100 psi 55 psi 12" 18" Yes 70 lb</t>
  </si>
  <si>
    <t>WATER HEATER DETAIL</t>
  </si>
  <si>
    <t>Aquastat</t>
  </si>
  <si>
    <t>1/2" Dia Union</t>
  </si>
  <si>
    <t>2"x20 Gauge Straps</t>
  </si>
  <si>
    <t>#12-14 Tek Per Strap</t>
  </si>
  <si>
    <t>3/4" Dia Drain Valve</t>
  </si>
  <si>
    <t>1/2" Dia Check Valve</t>
  </si>
  <si>
    <t>1-1/2" Dia Check Valve</t>
  </si>
  <si>
    <t>1/2" Dia Balancing Valve</t>
  </si>
  <si>
    <t>3/4" Dia T&amp;P Relief Valve</t>
  </si>
  <si>
    <t>Housekeeping Pad</t>
  </si>
  <si>
    <t>High Steel Ring 3" On Mounting Water Heater</t>
  </si>
  <si>
    <t>Rigid Insulation 6"X12", Use PL300 To Glue Insulation To Wall</t>
  </si>
  <si>
    <t>BOOSTER PUMP DETAIL</t>
  </si>
  <si>
    <t>Concrete Pad</t>
  </si>
  <si>
    <t>Pressure Gauge</t>
  </si>
  <si>
    <t>2-1/2" Dia Union</t>
  </si>
  <si>
    <t>2-1/2" Dia Strainer</t>
  </si>
  <si>
    <t>2-1/2" Dia Check Valve</t>
  </si>
  <si>
    <t>2-1/2" Dia Shut-Off Valve</t>
  </si>
  <si>
    <t>2-1/2" Dia Flexible Connector</t>
  </si>
  <si>
    <t>FIXTURES</t>
  </si>
  <si>
    <t>1/2" Dia HB-1,  HOSE BIBB ZURN Z1341XL-P34</t>
  </si>
  <si>
    <t>3/4" Dia HB-1,  HOSE BIBB ZURN Z1341XL-P34</t>
  </si>
  <si>
    <t>3/4" Dia RH-1,  ROOF HYDRANT ZURN Z1388XL-VB</t>
  </si>
  <si>
    <t>OB-3,  YANGA WATER OUTLET BOX SIOUX CHIEF 696-R2313MF ABS PLASTIC WHITE</t>
  </si>
  <si>
    <t>WS-1, WATER SOFTENER,  WATTS PWS1512E11, 23.0 GPM 15.0 psi 0.5 1 1/2" 1 1/2" 320 lb</t>
  </si>
  <si>
    <t>DF-2,  DRINKING FOUNTAIN ELKAY LZSTLDDLC GALVANIZED STEEL STAINLESS STEEL CABINET.</t>
  </si>
  <si>
    <t>LV-2B,  LAVATORY BASIN SOPHSTONE SLANT (ST) STONE COMPOSITE ASH SEE LV-2F SEE LV-2F</t>
  </si>
  <si>
    <t>LV-2F, LAVATORY FAUCET DYSON WD04 (247959-01) SEE LV-2B SEE LV-2B ELECTRONIC</t>
  </si>
  <si>
    <t>SH-1, SHOWER HEAD SYMMONS 432SH-1.5 SYMMONS S-3500-CYL-B-TRM MANUAL</t>
  </si>
  <si>
    <t>SH-2, SHOWER SYSTEM - ADA SYMMONS H35-36-1.5 SYMMONS S-3500-CYL-B-TRM MANUAL</t>
  </si>
  <si>
    <t>S-1,  SINGLE BOWL SINK ELKAY CDKAD251765 STAINLESS STEEL STAINLESS STEEL DELTA 9192T-DST MANUAL</t>
  </si>
  <si>
    <t>S-2B,  4-COMPARTMENT SINK ADVANCE TABCO FC43-1818-18RL STAINLESS STEEL STAINLESS STEEL SEE S-2F SEE S-2F</t>
  </si>
  <si>
    <t>EWC-1,  WATER COOLER - ADA ELKAY LZSTL8WSLK GALVANIZED STEEL STAINLESS STEEL
CABINET.</t>
  </si>
  <si>
    <t>HS-1, HAND SINK REGENCY 600HSI7AUTO STAINLESS STEEL STAINLESS STEEL REGENCY INCLUDED MANUAL.</t>
  </si>
  <si>
    <t>JS-1, JANITOR SINK ZURN Z1996-24 HIGH DENSITY
COMPOSITE
ZURN Z843M1-RC MANUAL</t>
  </si>
  <si>
    <t>LV-1, LAVATORY - WALL HUNG - ADA AMERICAN
STANDARD
355.012 WHITE VITREOUS
CHINA
WHITE SYMMONS SLS-7000 METERING</t>
  </si>
  <si>
    <t>OB-1, ICE MAKER OUTLET BOX OATEY 38628 HIGH IMPACT
POLYSTRENE
WHITE</t>
  </si>
  <si>
    <t>S-2F, 4-COMPARTMENT SINK
FAUCET
COMPONENT
HARDWARE
TLL13-8112-SE1Z STAINLESS STEEL STAINLESS STEEL SEE S-2B SEE S-2B MANUAL</t>
  </si>
  <si>
    <t>UR-1A, URINAL TOTO UT105UG WHITE VITREOUS
CHINA
WHITE TOTO TEU1UA12#CP SENSOR</t>
  </si>
  <si>
    <t>WB-1, WASHING MACHINE OUTLET
BOX
IPS 82158 ABS PLASTIC WHITE</t>
  </si>
  <si>
    <t>WC-1A,  WATER CLOSET - FLOOR -
FLUSH VALVE - ADA
TOTO CT705UN(G) WHITE VITREOUS
CHINA
WHITE TOTO TET1LA32#CP-w SENSOR</t>
  </si>
  <si>
    <t>WC-2,  WATER CLOSET - FLOOR -
TANK TYPE - ADA
ZURN Z5555-K WHITE VITREOUS
CHINA
WHITE TANK TYPE</t>
  </si>
  <si>
    <t>WC-3, WATER CLOSET - FLOOR -
TANK TYPE -10" RIM HEIGHT
AMERICAN
STANDARD
2315.228 WHITE VITREOUS
CHINA
WHITE TANK TYPE</t>
  </si>
  <si>
    <t>2" Dia FD-1P,  FLOOR DRAIN WATTS FD-100-A EPOXY COATED
CAST IRON
NICKEL BRONZE Yes EPOXY COATED CAST IRON FLOOR DRAIN WITH ANCHOR FLANGE, REVERSIBLE CLAMPING COLLAR WITH
PRIMARY &amp; SECONDARY WEEPHOLES, 8"Ø ADJUSTABLE ROUND HEEL PROOF NICKEL BRONZE STRAINER, AND
NO HUB OUTLET</t>
  </si>
  <si>
    <t>2" Dia FS-2,  FLOOR SINK WATTS FS-740 EPOXY COATED
CAST IRON
ALUMINUM 12" SQUARE X 8" DEEP SANITARY FLOOR SINK WITH WHITE PORCELAIN ENAMEL COATED INTERIOR, LOOSE SET
PORCELAIN ENAMEL COATED CAST IRON GRATE, ALUMINUM DOME BOTTOM STRAINER, AND NO HUB OUTLET</t>
  </si>
  <si>
    <t>3" Dia FS-1, FLOOR SINK ZURN FS-750 EPOXY COATED
CAST IRON
ALUMINUM 16" SQUARE X 12" DEEP SANITARY FLOOR SINK WITH WHITE ACID RESISTANT PORCELAIN ENAMEL COATED
INTERIOR, LOOSE SET PORCELAIN ENAMEL COATED CAST IRON GRATE, ALUMINUM DOME BOTTOM STRAINER,
AND NO HUB OUTLET.</t>
  </si>
  <si>
    <t>3" Dia TD-1, TRENCH DRAIN Specially Industries
Slot Drain Systems
6000 SERIES POLYPROPYLENE 0.5% Pre-Sloped T316 SS 1/2" Slot Drain with 12 x 12 Catch Basins, Cleaning Paddle, Self-Flushing Water Connections, Run
Type 12 or 102B, End Type-Open, End Cap, Flush Nipple</t>
  </si>
  <si>
    <t>3" Dia TD-2,  TRENCH DRAIN ZURN ZA880-300B-AZ ALUMINUM ALUMINUM 1.5 MODULAR, WIDE-REVEAL TRENCH DRAIN SYSTEM. VIERFY MODULE LENGTH WITH ARCHITECTURAL PRIOR TO
ORDERING.</t>
  </si>
  <si>
    <r>
      <rPr>
        <sz val="12"/>
        <color theme="1"/>
        <rFont val="Calibri"/>
        <charset val="134"/>
      </rPr>
      <t xml:space="preserve">GI-1, GREASE INTERSEPTOR, JR Smith 8035-B-H20-ARIO, HYDROMECHANICAL 35.0 GPM 216 lb, GREASE INTERCEPTOR SIZING:
</t>
    </r>
    <r>
      <rPr>
        <sz val="12"/>
        <color rgb="FFFF0000"/>
        <rFont val="Calibri"/>
        <charset val="134"/>
      </rPr>
      <t>FOUR COMPARTMENT SINK= [4 BOWLS]x18"x18"x14" / [231] = 78.55 GAL.
78.55 GAL. x [0.75 FILL FACTOR] / [2 MINUTE DRAIN PERIOD] = 29.5 GPM
**GREASE INTERCEPTOR INSTALLED BY SHELL CONTRACTOR, DATA SHOWN FOR INFORMATION ONLY**</t>
    </r>
  </si>
  <si>
    <t>MISC</t>
  </si>
  <si>
    <t>1/2" Dia PVC Sleeve</t>
  </si>
  <si>
    <t>3/4" Dia Polyvinyl Chloride Boot W/ Stainless Steel Adjustable Clamps</t>
  </si>
  <si>
    <t>TRENCHING &amp; BACKFILLING</t>
  </si>
  <si>
    <t>CY</t>
  </si>
  <si>
    <t>TOTAL LABOR HOURS</t>
  </si>
  <si>
    <t>TOTAL LABOR COST</t>
  </si>
  <si>
    <t>TOTAL AMOUNT</t>
  </si>
  <si>
    <t>CONTIGENCIES (5%)</t>
  </si>
  <si>
    <t>OVERHEAD AND PROFIT (10%)</t>
  </si>
  <si>
    <t>TAX (8.5%)</t>
  </si>
  <si>
    <t>PEX A PIPE W/ ASTM F1960 FITTINGS</t>
  </si>
  <si>
    <t>1/2" Dia PEX Pipe 90 Deg Elbow</t>
  </si>
  <si>
    <t>3/4" Dia PEX Pipe 90 Deg Elbow</t>
  </si>
  <si>
    <t>1" Dia PEX Pipe 90 Deg Elbow</t>
  </si>
  <si>
    <t>1-1/4" Dia PEX Pipe 90 Deg Elbow</t>
  </si>
  <si>
    <t>1-1/2" Dia PEX Pipe 90 Deg Elbow</t>
  </si>
  <si>
    <t>2-1/2" Dia PEX Pipe 90 Deg Elbow</t>
  </si>
  <si>
    <t>1/2" Dia PEX Pipe Tee</t>
  </si>
  <si>
    <t>3/4" / 1/2" Dia PEX Pipe Tee</t>
  </si>
  <si>
    <t>3/4" Dia PEX Pipe Tee</t>
  </si>
  <si>
    <t>1" / 1/2" Dia PEX Pipe Tee</t>
  </si>
  <si>
    <t>1" / 3/4" Dia PEX Pipe Tee</t>
  </si>
  <si>
    <t>1" Dia PEX Pipe Tee</t>
  </si>
  <si>
    <t>1-1/4" / 1" Dia PEX Pipe Tee</t>
  </si>
  <si>
    <t>1-1/4" / 3/4" Dia PEX Pipe Tee</t>
  </si>
  <si>
    <t>1-1/2" / 1/2" Dia PEX Pipe Tee</t>
  </si>
  <si>
    <t>1-1/2" / 3/4" Dia PEX Pipe Tee</t>
  </si>
  <si>
    <t>1-1/2" / 1" Dia PEX Pipe Tee</t>
  </si>
  <si>
    <t>1-1/2" / 1-1/4" Dia PEX Pipe Tee</t>
  </si>
  <si>
    <t>1-1/2" Dia PEX Pipe Tee</t>
  </si>
  <si>
    <t>2" / 3/4" Dia PEX Pipe Tee</t>
  </si>
  <si>
    <t>2" / 1-1/4" Dia PEX Pipe Tee</t>
  </si>
  <si>
    <t>2" / 1-1/2" Dia PEX Pipe Tee</t>
  </si>
  <si>
    <t>2" Dia PEX Pipe Tee</t>
  </si>
  <si>
    <t>2-1/2" / 1/2" Dia PEX Pipe Tee</t>
  </si>
  <si>
    <t>2-1/2" / 3/4" Dia PEX Pipe Tee</t>
  </si>
  <si>
    <t>2-1/2" / 1-1/2" Dia PEX Pipe Tee</t>
  </si>
  <si>
    <t>2-1/2" / 2" Dia PEX Pipe Tee</t>
  </si>
  <si>
    <t>2-1/2" Dia PEX Pipe Tee</t>
  </si>
  <si>
    <t>1/2" / 3/8" Dia PEX Pipe Reducer</t>
  </si>
  <si>
    <t>3/4" / 1/2" Dia PEX Pipe Reducer</t>
  </si>
  <si>
    <t>1" / 1/2" Dia PEX Pipe Reducer</t>
  </si>
  <si>
    <t>1" / 3/4" Dia PEX Pipe Reducer</t>
  </si>
  <si>
    <t>1-1/4" / 3/4" Dia PEX Pipe Reducer</t>
  </si>
  <si>
    <t>1-1/4" / 1" Dia PEX Pipe Reducer</t>
  </si>
  <si>
    <t>1-1/2" / 3/4" Dia PEX Pipe Reducer</t>
  </si>
  <si>
    <t>1-1/2" / 1" Dia PEX Pipe Reducer</t>
  </si>
  <si>
    <t>1-1/2" / 1-1/4" Dia PEX Pipe Reducer</t>
  </si>
  <si>
    <t>2" / 1-1/4" Dia PEX Pipe Reducer</t>
  </si>
  <si>
    <t>2" / 1-1/2" Dia PEX Pipe Reducer</t>
  </si>
  <si>
    <t>2-1/2" / 1-1/2" Dia PEX Pipe Reducer</t>
  </si>
  <si>
    <t>2-1/2" / 2" Dia PEX Pipe Reducer</t>
  </si>
  <si>
    <t>Labor Type</t>
  </si>
  <si>
    <t>Labor Rate</t>
  </si>
  <si>
    <t>Plum</t>
  </si>
  <si>
    <t>Wastage</t>
  </si>
  <si>
    <t>Each/Count</t>
  </si>
  <si>
    <t>Linear Footage</t>
  </si>
  <si>
    <t>Square Footage</t>
  </si>
  <si>
    <t>SF</t>
  </si>
  <si>
    <t>Square Yard</t>
  </si>
  <si>
    <t>SY</t>
  </si>
  <si>
    <t>Cubic Yard</t>
  </si>
  <si>
    <t>Lumpsum</t>
  </si>
  <si>
    <t>Survery</t>
  </si>
  <si>
    <t>Survey</t>
  </si>
  <si>
    <t>Stair Riser</t>
  </si>
  <si>
    <t>RISER</t>
  </si>
  <si>
    <t>Blocks Count</t>
  </si>
  <si>
    <t>BLOCKS</t>
  </si>
  <si>
    <t>Bags of Pre-Mix Mortar</t>
  </si>
  <si>
    <t>BAGS</t>
  </si>
  <si>
    <t>Linear Footage of Wall</t>
  </si>
  <si>
    <t>LF.Wall</t>
  </si>
  <si>
    <t>Pounds</t>
  </si>
  <si>
    <t>LBS</t>
  </si>
  <si>
    <t>Pieces</t>
  </si>
  <si>
    <t>PCs</t>
  </si>
  <si>
    <t>Location</t>
  </si>
  <si>
    <t>LOC</t>
  </si>
  <si>
    <t>Bundle</t>
  </si>
  <si>
    <t>Rolls</t>
  </si>
  <si>
    <t>ROLLS</t>
  </si>
  <si>
    <t>Boxes</t>
  </si>
  <si>
    <t>BOX</t>
  </si>
  <si>
    <t>Holeses</t>
  </si>
  <si>
    <t>Holes</t>
  </si>
  <si>
    <t>PC</t>
  </si>
  <si>
    <t>Tubes</t>
  </si>
  <si>
    <t>Tube</t>
  </si>
  <si>
    <t>Gallons</t>
  </si>
  <si>
    <t>GA</t>
  </si>
  <si>
    <t>Square of Roofing</t>
  </si>
  <si>
    <t>SQ</t>
  </si>
  <si>
    <t>N/A</t>
  </si>
  <si>
    <t>ABC</t>
  </si>
  <si>
    <t>XYZ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</si>
</sst>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166" formatCode="_(&quot;$&quot;* #,##0_);_(&quot;$&quot;* \(#,##0\);_(&quot;$&quot;* &quot;-&quot;??_);_(@_)"/>
    <numFmt numFmtId="167" formatCode="000000"/>
    <numFmt numFmtId="168" formatCode="_(&quot;$&quot;* #,##0.0_);_(&quot;$&quot;* \(#,##0.0\);_(&quot;$&quot;* &quot;-&quot;??_);_(@_)"/>
    <numFmt numFmtId="169" formatCode="0.000"/>
    <numFmt numFmtId="170" formatCode="0.0"/>
    <numFmt numFmtId="171" formatCode="0.0%"/>
    <numFmt numFmtId="172" formatCode="_-[$$-409]* #,##0_ ;_-[$$-409]* \-#,##0\ ;_-[$$-409]* &quot;-&quot;??_ ;_-@_ "/>
    <numFmt numFmtId="173" formatCode="_-[$$-409]* #,##0.00_ ;_-[$$-409]* \-#,##0.00\ ;_-[$$-409]* &quot;-&quot;??_ ;_-@_ "/>
    <numFmt numFmtId="174" formatCode="_-* #,##0.00_-;\-* #,##0.00_-;_-* &quot;-&quot;??_-;_-@_-"/>
  </numFmts>
  <fonts count="42">
    <font>
      <sz val="11"/>
      <color theme="1"/>
      <name val="Tw Cen MT"/>
      <charset val="13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b/>
      <i/>
      <sz val="11"/>
      <color theme="1"/>
      <name val="Calibri"/>
      <charset val="134"/>
    </font>
    <font>
      <i/>
      <sz val="11"/>
      <color theme="1"/>
      <name val="Calibri"/>
      <charset val="134"/>
    </font>
    <font>
      <b/>
      <i/>
      <sz val="12"/>
      <color theme="1"/>
      <name val="Calibri"/>
      <charset val="134"/>
    </font>
    <font>
      <sz val="11"/>
      <color rgb="FF000000"/>
      <name val="Calibri"/>
      <charset val="134"/>
    </font>
    <font>
      <sz val="12"/>
      <color theme="1"/>
      <name val="Calibri"/>
      <charset val="134"/>
    </font>
    <font>
      <sz val="14"/>
      <color theme="1"/>
      <name val="Calibri"/>
      <charset val="134"/>
    </font>
    <font>
      <sz val="14"/>
      <color indexed="8"/>
      <name val="Calibri"/>
      <charset val="134"/>
    </font>
    <font>
      <sz val="12"/>
      <color indexed="8"/>
      <name val="Calibri"/>
      <charset val="134"/>
    </font>
    <font>
      <sz val="12"/>
      <color rgb="FF000000"/>
      <name val="Calibri"/>
      <charset val="134"/>
    </font>
    <font>
      <b/>
      <sz val="16"/>
      <color theme="0"/>
      <name val="Calibri"/>
      <charset val="134"/>
    </font>
    <font>
      <b/>
      <sz val="24"/>
      <color rgb="FF000000"/>
      <name val="Calibri"/>
      <charset val="134"/>
    </font>
    <font>
      <b/>
      <sz val="14"/>
      <color rgb="FFFFFFFF"/>
      <name val="Calibri"/>
      <charset val="134"/>
    </font>
    <font>
      <b/>
      <sz val="18"/>
      <color rgb="FFFFFFFF"/>
      <name val="Calibri"/>
      <charset val="134"/>
    </font>
    <font>
      <sz val="14"/>
      <color indexed="9"/>
      <name val="Calibri"/>
      <charset val="134"/>
    </font>
    <font>
      <sz val="14"/>
      <color rgb="FFFFFFFF"/>
      <name val="Calibri"/>
      <charset val="134"/>
    </font>
    <font>
      <sz val="12"/>
      <name val="Calibri"/>
      <charset val="134"/>
    </font>
    <font>
      <b/>
      <sz val="12"/>
      <color theme="1"/>
      <name val="Calibri"/>
      <charset val="134"/>
    </font>
    <font>
      <b/>
      <sz val="14"/>
      <color indexed="8"/>
      <name val="Calibri"/>
      <charset val="134"/>
    </font>
    <font>
      <b/>
      <sz val="14"/>
      <color theme="0"/>
      <name val="Calibri"/>
      <charset val="134"/>
    </font>
    <font>
      <u/>
      <sz val="12"/>
      <color indexed="10"/>
      <name val="Calibri"/>
      <charset val="134"/>
    </font>
    <font>
      <b/>
      <i/>
      <u/>
      <sz val="12"/>
      <color rgb="FFFF0000"/>
      <name val="Calibri"/>
      <charset val="134"/>
    </font>
    <font>
      <sz val="12"/>
      <color rgb="FF0C0C0C"/>
      <name val="Calibri"/>
      <charset val="134"/>
    </font>
    <font>
      <b/>
      <sz val="12"/>
      <color indexed="8"/>
      <name val="Calibri"/>
      <charset val="134"/>
    </font>
    <font>
      <sz val="16"/>
      <name val="Calibri"/>
      <charset val="134"/>
    </font>
    <font>
      <b/>
      <sz val="16"/>
      <name val="Calibri"/>
      <charset val="134"/>
    </font>
    <font>
      <b/>
      <sz val="16"/>
      <color rgb="FF000000"/>
      <name val="Calibri"/>
      <charset val="134"/>
    </font>
    <font>
      <sz val="16"/>
      <color rgb="FF000000"/>
      <name val="Calibri"/>
      <charset val="134"/>
    </font>
    <font>
      <b/>
      <sz val="16"/>
      <color rgb="FF0C0C0C"/>
      <name val="Calibri"/>
      <charset val="134"/>
    </font>
    <font>
      <sz val="16"/>
      <color theme="1"/>
      <name val="Calibri"/>
      <charset val="134"/>
    </font>
    <font>
      <b/>
      <sz val="12"/>
      <color rgb="FF000000"/>
      <name val="Calibri"/>
      <charset val="134"/>
    </font>
    <font>
      <b/>
      <sz val="12"/>
      <name val="Times New Roman"/>
      <charset val="134"/>
    </font>
    <font>
      <b/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2"/>
      <color rgb="FF000000"/>
      <name val="Times New Roman"/>
      <charset val="134"/>
    </font>
    <font>
      <b/>
      <sz val="16"/>
      <color theme="0"/>
      <name val="Times New Roman"/>
      <charset val="134"/>
    </font>
    <font>
      <sz val="12"/>
      <name val="Arial"/>
      <charset val="134"/>
    </font>
    <font>
      <b/>
      <sz val="12"/>
      <color theme="1"/>
      <name val="Tw Cen MT"/>
      <charset val="134"/>
      <scheme val="minor"/>
    </font>
    <font>
      <sz val="12"/>
      <color rgb="FFFF0000"/>
      <name val="Calibri"/>
      <charset val="134"/>
    </font>
    <font>
      <sz val="11"/>
      <color theme="1"/>
      <name val="Tw Cen MT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8290963469344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8229926450392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366092"/>
      </patternFill>
    </fill>
    <fill>
      <patternFill patternType="solid">
        <fgColor theme="4" tint="0.39988402966399123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6" tint="0.399914548173467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DAEEF3"/>
        <bgColor rgb="FFDAEEF3"/>
      </patternFill>
    </fill>
    <fill>
      <patternFill patternType="solid">
        <fgColor rgb="FFB6DDE8"/>
        <bgColor rgb="FFB6DDE8"/>
      </patternFill>
    </fill>
    <fill>
      <patternFill patternType="solid">
        <fgColor rgb="FF92CDDC"/>
        <bgColor rgb="FF92CDDC"/>
      </patternFill>
    </fill>
    <fill>
      <patternFill patternType="solid">
        <fgColor rgb="FF002060"/>
        <bgColor rgb="FF92CDDC"/>
      </patternFill>
    </fill>
    <fill>
      <patternFill patternType="solid">
        <fgColor rgb="FFFFFFCC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B2B2B2"/>
      </right>
      <top/>
      <bottom/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3">
    <xf numFmtId="0" fontId="0" fillId="0" borderId="0"/>
    <xf numFmtId="44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41" fillId="17" borderId="44" applyNumberFormat="0" applyFont="0" applyAlignment="0" applyProtection="0"/>
    <xf numFmtId="44" fontId="41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41" fillId="0" borderId="0" applyFont="0" applyFill="0" applyBorder="0" applyAlignment="0" applyProtection="0"/>
    <xf numFmtId="0" fontId="41" fillId="0" borderId="0"/>
    <xf numFmtId="0" fontId="38" fillId="0" borderId="0"/>
    <xf numFmtId="0" fontId="6" fillId="0" borderId="0">
      <protection locked="0"/>
    </xf>
    <xf numFmtId="9" fontId="38" fillId="0" borderId="0" applyFont="0" applyFill="0" applyBorder="0" applyAlignment="0" applyProtection="0"/>
    <xf numFmtId="9" fontId="41" fillId="0" borderId="0" applyFont="0" applyFill="0" applyBorder="0" applyAlignment="0" applyProtection="0"/>
    <xf numFmtId="1" fontId="39" fillId="2" borderId="15">
      <alignment horizontal="center" vertical="center"/>
    </xf>
  </cellStyleXfs>
  <cellXfs count="236">
    <xf numFmtId="0" fontId="0" fillId="0" borderId="0" xfId="0"/>
    <xf numFmtId="0" fontId="1" fillId="2" borderId="0" xfId="7" applyFont="1" applyFill="1"/>
    <xf numFmtId="0" fontId="2" fillId="2" borderId="0" xfId="7" applyFont="1" applyFill="1"/>
    <xf numFmtId="0" fontId="3" fillId="2" borderId="0" xfId="7" applyFont="1" applyFill="1"/>
    <xf numFmtId="0" fontId="4" fillId="2" borderId="0" xfId="7" applyFont="1" applyFill="1"/>
    <xf numFmtId="0" fontId="5" fillId="3" borderId="1" xfId="7" applyFont="1" applyFill="1" applyBorder="1" applyAlignment="1">
      <alignment horizontal="center"/>
    </xf>
    <xf numFmtId="0" fontId="5" fillId="3" borderId="2" xfId="7" applyFont="1" applyFill="1" applyBorder="1" applyAlignment="1">
      <alignment horizontal="center"/>
    </xf>
    <xf numFmtId="0" fontId="3" fillId="4" borderId="3" xfId="7" applyFont="1" applyFill="1" applyBorder="1" applyAlignment="1">
      <alignment horizontal="right"/>
    </xf>
    <xf numFmtId="0" fontId="5" fillId="4" borderId="4" xfId="7" applyFont="1" applyFill="1" applyBorder="1"/>
    <xf numFmtId="44" fontId="5" fillId="4" borderId="5" xfId="6" applyFont="1" applyFill="1" applyBorder="1"/>
    <xf numFmtId="0" fontId="3" fillId="4" borderId="6" xfId="7" applyFont="1" applyFill="1" applyBorder="1" applyAlignment="1">
      <alignment horizontal="right"/>
    </xf>
    <xf numFmtId="0" fontId="5" fillId="4" borderId="0" xfId="7" applyFont="1" applyFill="1" applyAlignment="1">
      <alignment horizontal="center"/>
    </xf>
    <xf numFmtId="44" fontId="5" fillId="4" borderId="7" xfId="6" applyFont="1" applyFill="1" applyBorder="1"/>
    <xf numFmtId="0" fontId="3" fillId="4" borderId="8" xfId="7" applyFont="1" applyFill="1" applyBorder="1" applyAlignment="1">
      <alignment horizontal="right"/>
    </xf>
    <xf numFmtId="0" fontId="5" fillId="4" borderId="9" xfId="7" applyFont="1" applyFill="1" applyBorder="1"/>
    <xf numFmtId="166" fontId="5" fillId="4" borderId="10" xfId="6" applyNumberFormat="1" applyFont="1" applyFill="1" applyBorder="1"/>
    <xf numFmtId="0" fontId="5" fillId="5" borderId="3" xfId="7" applyFont="1" applyFill="1" applyBorder="1" applyAlignment="1">
      <alignment horizontal="left"/>
    </xf>
    <xf numFmtId="0" fontId="5" fillId="5" borderId="4" xfId="7" applyFont="1" applyFill="1" applyBorder="1"/>
    <xf numFmtId="9" fontId="5" fillId="5" borderId="5" xfId="11" applyFont="1" applyFill="1" applyBorder="1"/>
    <xf numFmtId="0" fontId="5" fillId="5" borderId="6" xfId="7" applyFont="1" applyFill="1" applyBorder="1"/>
    <xf numFmtId="0" fontId="5" fillId="5" borderId="0" xfId="7" applyFont="1" applyFill="1"/>
    <xf numFmtId="9" fontId="5" fillId="5" borderId="7" xfId="11" applyFont="1" applyFill="1" applyBorder="1"/>
    <xf numFmtId="0" fontId="5" fillId="5" borderId="8" xfId="7" applyFont="1" applyFill="1" applyBorder="1"/>
    <xf numFmtId="0" fontId="5" fillId="5" borderId="9" xfId="7" applyFont="1" applyFill="1" applyBorder="1"/>
    <xf numFmtId="9" fontId="5" fillId="5" borderId="10" xfId="11" applyFont="1" applyFill="1" applyBorder="1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167" fontId="14" fillId="7" borderId="12" xfId="0" applyNumberFormat="1" applyFont="1" applyFill="1" applyBorder="1" applyAlignment="1">
      <alignment horizontal="center" vertical="center" wrapText="1"/>
    </xf>
    <xf numFmtId="167" fontId="14" fillId="7" borderId="13" xfId="0" applyNumberFormat="1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167" fontId="16" fillId="6" borderId="14" xfId="0" applyNumberFormat="1" applyFont="1" applyFill="1" applyBorder="1" applyAlignment="1">
      <alignment horizontal="center" vertical="center" wrapText="1"/>
    </xf>
    <xf numFmtId="167" fontId="16" fillId="6" borderId="15" xfId="0" applyNumberFormat="1" applyFont="1" applyFill="1" applyBorder="1" applyAlignment="1">
      <alignment horizontal="center" vertical="center" wrapText="1"/>
    </xf>
    <xf numFmtId="167" fontId="17" fillId="7" borderId="15" xfId="0" applyNumberFormat="1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left" vertical="center" wrapText="1"/>
    </xf>
    <xf numFmtId="1" fontId="18" fillId="2" borderId="12" xfId="3" applyNumberFormat="1" applyFont="1" applyFill="1" applyBorder="1" applyAlignment="1">
      <alignment horizontal="center" vertical="center"/>
    </xf>
    <xf numFmtId="1" fontId="18" fillId="0" borderId="15" xfId="3" applyNumberFormat="1" applyFont="1" applyFill="1" applyBorder="1" applyAlignment="1">
      <alignment vertical="center"/>
    </xf>
    <xf numFmtId="1" fontId="18" fillId="2" borderId="16" xfId="3" applyNumberFormat="1" applyFont="1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9" fontId="7" fillId="0" borderId="13" xfId="0" applyNumberFormat="1" applyFont="1" applyBorder="1" applyAlignment="1">
      <alignment horizontal="center" vertical="center"/>
    </xf>
    <xf numFmtId="1" fontId="7" fillId="0" borderId="13" xfId="0" applyNumberFormat="1" applyFont="1" applyBorder="1" applyAlignment="1">
      <alignment horizontal="center" vertical="center"/>
    </xf>
    <xf numFmtId="1" fontId="18" fillId="2" borderId="14" xfId="3" applyNumberFormat="1" applyFont="1" applyFill="1" applyBorder="1" applyAlignment="1">
      <alignment horizontal="center" vertical="center"/>
    </xf>
    <xf numFmtId="1" fontId="18" fillId="2" borderId="17" xfId="3" applyNumberFormat="1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1" fontId="18" fillId="2" borderId="18" xfId="3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center"/>
    </xf>
    <xf numFmtId="1" fontId="18" fillId="2" borderId="15" xfId="3" applyNumberFormat="1" applyFont="1" applyFill="1" applyBorder="1" applyAlignment="1">
      <alignment horizontal="center" vertical="center"/>
    </xf>
    <xf numFmtId="9" fontId="7" fillId="0" borderId="19" xfId="0" applyNumberFormat="1" applyFont="1" applyBorder="1" applyAlignment="1">
      <alignment horizontal="center" vertical="center"/>
    </xf>
    <xf numFmtId="1" fontId="7" fillId="0" borderId="19" xfId="0" applyNumberFormat="1" applyFont="1" applyBorder="1" applyAlignment="1">
      <alignment horizontal="center" vertical="center"/>
    </xf>
    <xf numFmtId="0" fontId="19" fillId="0" borderId="20" xfId="0" applyFont="1" applyBorder="1" applyAlignment="1">
      <alignment vertical="center"/>
    </xf>
    <xf numFmtId="0" fontId="20" fillId="0" borderId="21" xfId="0" applyFont="1" applyBorder="1" applyAlignment="1">
      <alignment horizontal="right" vertical="center" wrapText="1"/>
    </xf>
    <xf numFmtId="0" fontId="19" fillId="0" borderId="22" xfId="0" applyFont="1" applyBorder="1" applyAlignment="1">
      <alignment vertical="center"/>
    </xf>
    <xf numFmtId="0" fontId="19" fillId="0" borderId="23" xfId="0" applyFont="1" applyBorder="1" applyAlignment="1">
      <alignment vertical="center"/>
    </xf>
    <xf numFmtId="1" fontId="18" fillId="6" borderId="12" xfId="3" applyNumberFormat="1" applyFont="1" applyFill="1" applyBorder="1" applyAlignment="1">
      <alignment horizontal="center" vertical="center"/>
    </xf>
    <xf numFmtId="167" fontId="16" fillId="6" borderId="13" xfId="0" applyNumberFormat="1" applyFont="1" applyFill="1" applyBorder="1" applyAlignment="1">
      <alignment horizontal="center" vertical="center" wrapText="1"/>
    </xf>
    <xf numFmtId="0" fontId="21" fillId="6" borderId="13" xfId="0" applyFont="1" applyFill="1" applyBorder="1" applyAlignment="1">
      <alignment horizontal="left"/>
    </xf>
    <xf numFmtId="0" fontId="22" fillId="0" borderId="15" xfId="0" applyFont="1" applyBorder="1" applyAlignment="1">
      <alignment vertical="center" wrapText="1"/>
    </xf>
    <xf numFmtId="1" fontId="7" fillId="0" borderId="15" xfId="0" applyNumberFormat="1" applyFont="1" applyBorder="1" applyAlignment="1">
      <alignment horizontal="center" vertical="center"/>
    </xf>
    <xf numFmtId="0" fontId="21" fillId="6" borderId="15" xfId="0" applyFont="1" applyFill="1" applyBorder="1" applyAlignment="1">
      <alignment horizontal="center"/>
    </xf>
    <xf numFmtId="1" fontId="7" fillId="0" borderId="17" xfId="0" applyNumberFormat="1" applyFont="1" applyBorder="1" applyAlignment="1">
      <alignment horizontal="center" vertical="center"/>
    </xf>
    <xf numFmtId="0" fontId="23" fillId="0" borderId="15" xfId="0" applyFont="1" applyBorder="1" applyAlignment="1">
      <alignment horizontal="left" vertical="center"/>
    </xf>
    <xf numFmtId="9" fontId="24" fillId="0" borderId="15" xfId="0" applyNumberFormat="1" applyFont="1" applyBorder="1" applyAlignment="1">
      <alignment horizontal="center" vertical="center"/>
    </xf>
    <xf numFmtId="1" fontId="24" fillId="0" borderId="15" xfId="0" applyNumberFormat="1" applyFont="1" applyBorder="1" applyAlignment="1">
      <alignment horizontal="center" vertical="center"/>
    </xf>
    <xf numFmtId="0" fontId="19" fillId="8" borderId="15" xfId="0" applyFont="1" applyFill="1" applyBorder="1" applyAlignment="1">
      <alignment horizontal="left" vertical="center"/>
    </xf>
    <xf numFmtId="168" fontId="7" fillId="0" borderId="15" xfId="0" applyNumberFormat="1" applyFont="1" applyBorder="1" applyAlignment="1">
      <alignment horizontal="left" vertical="center"/>
    </xf>
    <xf numFmtId="169" fontId="11" fillId="0" borderId="15" xfId="0" applyNumberFormat="1" applyFont="1" applyBorder="1" applyAlignment="1">
      <alignment horizontal="center" vertical="center"/>
    </xf>
    <xf numFmtId="170" fontId="11" fillId="0" borderId="15" xfId="0" applyNumberFormat="1" applyFont="1" applyBorder="1" applyAlignment="1">
      <alignment horizontal="center" vertical="center"/>
    </xf>
    <xf numFmtId="44" fontId="7" fillId="0" borderId="15" xfId="1" applyFont="1" applyBorder="1" applyAlignment="1" applyProtection="1">
      <alignment horizontal="center" vertical="center"/>
    </xf>
    <xf numFmtId="168" fontId="7" fillId="0" borderId="19" xfId="0" applyNumberFormat="1" applyFont="1" applyBorder="1" applyAlignment="1">
      <alignment horizontal="left" vertical="center"/>
    </xf>
    <xf numFmtId="169" fontId="11" fillId="0" borderId="19" xfId="0" applyNumberFormat="1" applyFont="1" applyBorder="1" applyAlignment="1">
      <alignment horizontal="center" vertical="center"/>
    </xf>
    <xf numFmtId="170" fontId="11" fillId="0" borderId="19" xfId="0" applyNumberFormat="1" applyFont="1" applyBorder="1" applyAlignment="1">
      <alignment horizontal="center" vertical="center"/>
    </xf>
    <xf numFmtId="44" fontId="7" fillId="0" borderId="19" xfId="1" applyFont="1" applyBorder="1" applyAlignment="1" applyProtection="1">
      <alignment horizontal="center" vertical="center"/>
    </xf>
    <xf numFmtId="44" fontId="19" fillId="0" borderId="23" xfId="1" applyFont="1" applyFill="1" applyBorder="1" applyAlignment="1">
      <alignment horizontal="right" vertical="center"/>
    </xf>
    <xf numFmtId="169" fontId="10" fillId="0" borderId="15" xfId="0" applyNumberFormat="1" applyFont="1" applyBorder="1" applyAlignment="1">
      <alignment horizontal="center" vertical="center"/>
    </xf>
    <xf numFmtId="170" fontId="10" fillId="0" borderId="15" xfId="0" applyNumberFormat="1" applyFont="1" applyBorder="1" applyAlignment="1">
      <alignment horizontal="center" vertical="center"/>
    </xf>
    <xf numFmtId="44" fontId="10" fillId="0" borderId="15" xfId="0" applyNumberFormat="1" applyFont="1" applyBorder="1" applyAlignment="1">
      <alignment horizontal="center" vertical="center"/>
    </xf>
    <xf numFmtId="167" fontId="14" fillId="7" borderId="20" xfId="0" applyNumberFormat="1" applyFont="1" applyFill="1" applyBorder="1" applyAlignment="1">
      <alignment horizontal="center" vertical="center" wrapText="1"/>
    </xf>
    <xf numFmtId="167" fontId="14" fillId="7" borderId="27" xfId="0" applyNumberFormat="1" applyFont="1" applyFill="1" applyBorder="1" applyAlignment="1">
      <alignment horizontal="center" vertical="center" wrapText="1"/>
    </xf>
    <xf numFmtId="167" fontId="16" fillId="6" borderId="28" xfId="0" applyNumberFormat="1" applyFont="1" applyFill="1" applyBorder="1" applyAlignment="1">
      <alignment horizontal="center" vertical="center" wrapText="1"/>
    </xf>
    <xf numFmtId="167" fontId="16" fillId="6" borderId="27" xfId="0" applyNumberFormat="1" applyFont="1" applyFill="1" applyBorder="1" applyAlignment="1">
      <alignment horizontal="center" vertical="center" wrapText="1"/>
    </xf>
    <xf numFmtId="44" fontId="7" fillId="0" borderId="19" xfId="0" applyNumberFormat="1" applyFont="1" applyBorder="1" applyAlignment="1">
      <alignment horizontal="center" vertical="center" wrapText="1"/>
    </xf>
    <xf numFmtId="44" fontId="7" fillId="0" borderId="27" xfId="0" applyNumberFormat="1" applyFont="1" applyBorder="1" applyAlignment="1">
      <alignment horizontal="center" vertical="center" wrapText="1"/>
    </xf>
    <xf numFmtId="44" fontId="7" fillId="0" borderId="29" xfId="0" applyNumberFormat="1" applyFont="1" applyBorder="1" applyAlignment="1">
      <alignment horizontal="center" vertical="center" wrapText="1"/>
    </xf>
    <xf numFmtId="44" fontId="19" fillId="0" borderId="30" xfId="1" applyFont="1" applyFill="1" applyBorder="1" applyAlignment="1">
      <alignment horizontal="right" vertical="center"/>
    </xf>
    <xf numFmtId="166" fontId="25" fillId="9" borderId="21" xfId="0" applyNumberFormat="1" applyFont="1" applyFill="1" applyBorder="1" applyAlignment="1">
      <alignment horizontal="center" vertical="center"/>
    </xf>
    <xf numFmtId="167" fontId="16" fillId="6" borderId="20" xfId="0" applyNumberFormat="1" applyFont="1" applyFill="1" applyBorder="1" applyAlignment="1">
      <alignment horizontal="center" vertical="center" wrapText="1"/>
    </xf>
    <xf numFmtId="167" fontId="16" fillId="6" borderId="3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168" fontId="7" fillId="0" borderId="28" xfId="0" applyNumberFormat="1" applyFont="1" applyBorder="1" applyAlignment="1">
      <alignment horizontal="center" vertical="center"/>
    </xf>
    <xf numFmtId="168" fontId="7" fillId="0" borderId="27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44" fontId="7" fillId="0" borderId="20" xfId="0" applyNumberFormat="1" applyFont="1" applyBorder="1" applyAlignment="1">
      <alignment horizontal="center" vertical="center" wrapText="1"/>
    </xf>
    <xf numFmtId="9" fontId="24" fillId="0" borderId="19" xfId="0" applyNumberFormat="1" applyFont="1" applyBorder="1" applyAlignment="1">
      <alignment horizontal="center" vertical="center"/>
    </xf>
    <xf numFmtId="1" fontId="24" fillId="0" borderId="19" xfId="0" applyNumberFormat="1" applyFont="1" applyBorder="1" applyAlignment="1">
      <alignment horizontal="center" vertical="center"/>
    </xf>
    <xf numFmtId="168" fontId="7" fillId="0" borderId="33" xfId="0" applyNumberFormat="1" applyFont="1" applyBorder="1" applyAlignment="1">
      <alignment horizontal="center" vertical="center"/>
    </xf>
    <xf numFmtId="168" fontId="7" fillId="0" borderId="29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 wrapText="1"/>
    </xf>
    <xf numFmtId="9" fontId="24" fillId="10" borderId="15" xfId="0" applyNumberFormat="1" applyFont="1" applyFill="1" applyBorder="1" applyAlignment="1">
      <alignment horizontal="center" vertical="center"/>
    </xf>
    <xf numFmtId="1" fontId="24" fillId="10" borderId="15" xfId="0" applyNumberFormat="1" applyFont="1" applyFill="1" applyBorder="1" applyAlignment="1">
      <alignment horizontal="center" vertical="center"/>
    </xf>
    <xf numFmtId="0" fontId="7" fillId="11" borderId="15" xfId="0" applyFont="1" applyFill="1" applyBorder="1" applyAlignment="1">
      <alignment horizontal="center" vertical="center"/>
    </xf>
    <xf numFmtId="0" fontId="10" fillId="0" borderId="15" xfId="0" applyFont="1" applyBorder="1" applyAlignment="1">
      <alignment vertical="center" wrapText="1"/>
    </xf>
    <xf numFmtId="0" fontId="10" fillId="0" borderId="2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1" fontId="10" fillId="0" borderId="23" xfId="0" applyNumberFormat="1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28" fillId="13" borderId="14" xfId="0" applyFont="1" applyFill="1" applyBorder="1" applyAlignment="1">
      <alignment horizontal="left" vertical="center"/>
    </xf>
    <xf numFmtId="0" fontId="29" fillId="13" borderId="15" xfId="0" applyFont="1" applyFill="1" applyBorder="1" applyAlignment="1">
      <alignment horizontal="center" vertical="center"/>
    </xf>
    <xf numFmtId="0" fontId="28" fillId="13" borderId="15" xfId="0" applyFont="1" applyFill="1" applyBorder="1" applyAlignment="1">
      <alignment horizontal="center" vertical="center"/>
    </xf>
    <xf numFmtId="0" fontId="28" fillId="13" borderId="15" xfId="0" applyFont="1" applyFill="1" applyBorder="1" applyAlignment="1">
      <alignment horizontal="left" vertical="center" wrapText="1"/>
    </xf>
    <xf numFmtId="0" fontId="30" fillId="13" borderId="13" xfId="0" applyFont="1" applyFill="1" applyBorder="1" applyAlignment="1">
      <alignment horizontal="center" vertical="center"/>
    </xf>
    <xf numFmtId="1" fontId="30" fillId="13" borderId="13" xfId="0" applyNumberFormat="1" applyFont="1" applyFill="1" applyBorder="1" applyAlignment="1">
      <alignment horizontal="center" vertical="center"/>
    </xf>
    <xf numFmtId="0" fontId="28" fillId="13" borderId="15" xfId="0" applyFont="1" applyFill="1" applyBorder="1" applyAlignment="1">
      <alignment horizontal="center"/>
    </xf>
    <xf numFmtId="0" fontId="28" fillId="13" borderId="15" xfId="0" applyFont="1" applyFill="1" applyBorder="1" applyAlignment="1">
      <alignment horizontal="left"/>
    </xf>
    <xf numFmtId="1" fontId="28" fillId="13" borderId="15" xfId="0" applyNumberFormat="1" applyFont="1" applyFill="1" applyBorder="1" applyAlignment="1">
      <alignment horizontal="center" vertical="center"/>
    </xf>
    <xf numFmtId="0" fontId="28" fillId="14" borderId="14" xfId="0" applyFont="1" applyFill="1" applyBorder="1" applyAlignment="1">
      <alignment horizontal="left" vertical="center"/>
    </xf>
    <xf numFmtId="0" fontId="29" fillId="14" borderId="15" xfId="0" applyFont="1" applyFill="1" applyBorder="1" applyAlignment="1">
      <alignment horizontal="center" vertical="center"/>
    </xf>
    <xf numFmtId="0" fontId="28" fillId="14" borderId="15" xfId="0" applyFont="1" applyFill="1" applyBorder="1" applyAlignment="1">
      <alignment horizontal="center"/>
    </xf>
    <xf numFmtId="0" fontId="28" fillId="14" borderId="15" xfId="0" applyFont="1" applyFill="1" applyBorder="1" applyAlignment="1">
      <alignment horizontal="left"/>
    </xf>
    <xf numFmtId="1" fontId="28" fillId="14" borderId="15" xfId="0" applyNumberFormat="1" applyFont="1" applyFill="1" applyBorder="1" applyAlignment="1">
      <alignment horizontal="center" vertical="center"/>
    </xf>
    <xf numFmtId="0" fontId="28" fillId="14" borderId="15" xfId="0" applyFont="1" applyFill="1" applyBorder="1" applyAlignment="1">
      <alignment horizontal="center" vertical="center"/>
    </xf>
    <xf numFmtId="0" fontId="28" fillId="15" borderId="14" xfId="0" applyFont="1" applyFill="1" applyBorder="1" applyAlignment="1">
      <alignment horizontal="left" vertical="center"/>
    </xf>
    <xf numFmtId="0" fontId="29" fillId="15" borderId="15" xfId="0" applyFont="1" applyFill="1" applyBorder="1" applyAlignment="1">
      <alignment horizontal="center" vertical="center"/>
    </xf>
    <xf numFmtId="0" fontId="28" fillId="15" borderId="15" xfId="0" applyFont="1" applyFill="1" applyBorder="1" applyAlignment="1">
      <alignment horizontal="center"/>
    </xf>
    <xf numFmtId="0" fontId="28" fillId="15" borderId="15" xfId="0" applyFont="1" applyFill="1" applyBorder="1" applyAlignment="1">
      <alignment horizontal="left"/>
    </xf>
    <xf numFmtId="1" fontId="28" fillId="15" borderId="15" xfId="0" applyNumberFormat="1" applyFont="1" applyFill="1" applyBorder="1" applyAlignment="1">
      <alignment horizontal="center" vertical="center"/>
    </xf>
    <xf numFmtId="0" fontId="28" fillId="15" borderId="15" xfId="0" applyFont="1" applyFill="1" applyBorder="1" applyAlignment="1">
      <alignment horizontal="center" vertical="center"/>
    </xf>
    <xf numFmtId="0" fontId="28" fillId="15" borderId="34" xfId="0" applyFont="1" applyFill="1" applyBorder="1" applyAlignment="1">
      <alignment horizontal="left" vertical="center"/>
    </xf>
    <xf numFmtId="0" fontId="29" fillId="15" borderId="35" xfId="0" applyFont="1" applyFill="1" applyBorder="1" applyAlignment="1">
      <alignment horizontal="center" vertical="center"/>
    </xf>
    <xf numFmtId="167" fontId="28" fillId="15" borderId="35" xfId="0" applyNumberFormat="1" applyFont="1" applyFill="1" applyBorder="1" applyAlignment="1">
      <alignment horizontal="center" vertical="center"/>
    </xf>
    <xf numFmtId="0" fontId="28" fillId="15" borderId="35" xfId="0" applyFont="1" applyFill="1" applyBorder="1" applyAlignment="1">
      <alignment horizontal="left" vertical="center" wrapText="1"/>
    </xf>
    <xf numFmtId="0" fontId="30" fillId="15" borderId="35" xfId="0" applyFont="1" applyFill="1" applyBorder="1" applyAlignment="1">
      <alignment horizontal="center" vertical="center"/>
    </xf>
    <xf numFmtId="1" fontId="30" fillId="15" borderId="35" xfId="0" applyNumberFormat="1" applyFont="1" applyFill="1" applyBorder="1" applyAlignment="1">
      <alignment horizontal="center" vertical="center"/>
    </xf>
    <xf numFmtId="44" fontId="7" fillId="10" borderId="15" xfId="1" applyFont="1" applyFill="1" applyBorder="1" applyAlignment="1" applyProtection="1">
      <alignment horizontal="center" vertical="center"/>
    </xf>
    <xf numFmtId="168" fontId="7" fillId="10" borderId="15" xfId="0" applyNumberFormat="1" applyFont="1" applyFill="1" applyBorder="1" applyAlignment="1">
      <alignment horizontal="left" vertical="center"/>
    </xf>
    <xf numFmtId="166" fontId="25" fillId="0" borderId="23" xfId="0" applyNumberFormat="1" applyFont="1" applyBorder="1" applyAlignment="1">
      <alignment horizontal="center" vertical="center"/>
    </xf>
    <xf numFmtId="0" fontId="25" fillId="0" borderId="23" xfId="0" applyFont="1" applyBorder="1" applyAlignment="1">
      <alignment vertical="center"/>
    </xf>
    <xf numFmtId="168" fontId="25" fillId="0" borderId="23" xfId="0" applyNumberFormat="1" applyFont="1" applyBorder="1" applyAlignment="1">
      <alignment vertical="center"/>
    </xf>
    <xf numFmtId="168" fontId="10" fillId="0" borderId="23" xfId="0" applyNumberFormat="1" applyFont="1" applyBorder="1" applyAlignment="1">
      <alignment horizontal="center" vertical="center"/>
    </xf>
    <xf numFmtId="170" fontId="27" fillId="11" borderId="1" xfId="0" applyNumberFormat="1" applyFont="1" applyFill="1" applyBorder="1" applyAlignment="1">
      <alignment horizontal="center" vertical="center"/>
    </xf>
    <xf numFmtId="44" fontId="30" fillId="13" borderId="13" xfId="0" applyNumberFormat="1" applyFont="1" applyFill="1" applyBorder="1" applyAlignment="1">
      <alignment horizontal="left" vertical="center"/>
    </xf>
    <xf numFmtId="9" fontId="28" fillId="13" borderId="15" xfId="0" applyNumberFormat="1" applyFont="1" applyFill="1" applyBorder="1" applyAlignment="1">
      <alignment horizontal="left" vertical="center"/>
    </xf>
    <xf numFmtId="9" fontId="28" fillId="14" borderId="15" xfId="0" applyNumberFormat="1" applyFont="1" applyFill="1" applyBorder="1" applyAlignment="1">
      <alignment horizontal="left" vertical="center"/>
    </xf>
    <xf numFmtId="10" fontId="28" fillId="15" borderId="15" xfId="0" applyNumberFormat="1" applyFont="1" applyFill="1" applyBorder="1" applyAlignment="1">
      <alignment horizontal="left" vertical="center"/>
    </xf>
    <xf numFmtId="171" fontId="28" fillId="15" borderId="15" xfId="0" applyNumberFormat="1" applyFont="1" applyFill="1" applyBorder="1" applyAlignment="1">
      <alignment horizontal="left" vertical="center"/>
    </xf>
    <xf numFmtId="44" fontId="30" fillId="15" borderId="35" xfId="0" applyNumberFormat="1" applyFont="1" applyFill="1" applyBorder="1" applyAlignment="1">
      <alignment horizontal="left" vertical="center"/>
    </xf>
    <xf numFmtId="44" fontId="7" fillId="10" borderId="20" xfId="0" applyNumberFormat="1" applyFont="1" applyFill="1" applyBorder="1" applyAlignment="1">
      <alignment horizontal="center" vertical="center" wrapText="1"/>
    </xf>
    <xf numFmtId="44" fontId="7" fillId="10" borderId="27" xfId="0" applyNumberFormat="1" applyFont="1" applyFill="1" applyBorder="1" applyAlignment="1">
      <alignment horizontal="center" vertical="center" wrapText="1"/>
    </xf>
    <xf numFmtId="168" fontId="10" fillId="0" borderId="3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168" fontId="31" fillId="0" borderId="36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166" fontId="28" fillId="13" borderId="32" xfId="0" applyNumberFormat="1" applyFont="1" applyFill="1" applyBorder="1" applyAlignment="1">
      <alignment horizontal="left" vertical="center"/>
    </xf>
    <xf numFmtId="166" fontId="28" fillId="13" borderId="37" xfId="0" applyNumberFormat="1" applyFont="1" applyFill="1" applyBorder="1" applyAlignment="1">
      <alignment horizontal="left" vertical="center"/>
    </xf>
    <xf numFmtId="172" fontId="11" fillId="0" borderId="0" xfId="0" applyNumberFormat="1" applyFont="1"/>
    <xf numFmtId="166" fontId="28" fillId="13" borderId="27" xfId="0" applyNumberFormat="1" applyFont="1" applyFill="1" applyBorder="1" applyAlignment="1">
      <alignment horizontal="left" vertical="center"/>
    </xf>
    <xf numFmtId="166" fontId="28" fillId="13" borderId="38" xfId="0" applyNumberFormat="1" applyFont="1" applyFill="1" applyBorder="1" applyAlignment="1">
      <alignment horizontal="left" vertical="center"/>
    </xf>
    <xf numFmtId="0" fontId="32" fillId="0" borderId="0" xfId="0" applyFont="1"/>
    <xf numFmtId="166" fontId="28" fillId="14" borderId="27" xfId="0" applyNumberFormat="1" applyFont="1" applyFill="1" applyBorder="1" applyAlignment="1">
      <alignment horizontal="left" vertical="center"/>
    </xf>
    <xf numFmtId="166" fontId="28" fillId="14" borderId="38" xfId="0" applyNumberFormat="1" applyFont="1" applyFill="1" applyBorder="1" applyAlignment="1">
      <alignment horizontal="left" vertical="center"/>
    </xf>
    <xf numFmtId="166" fontId="28" fillId="15" borderId="27" xfId="0" applyNumberFormat="1" applyFont="1" applyFill="1" applyBorder="1" applyAlignment="1">
      <alignment horizontal="left" vertical="center"/>
    </xf>
    <xf numFmtId="166" fontId="28" fillId="15" borderId="38" xfId="0" applyNumberFormat="1" applyFont="1" applyFill="1" applyBorder="1" applyAlignment="1">
      <alignment horizontal="left" vertical="center"/>
    </xf>
    <xf numFmtId="166" fontId="28" fillId="15" borderId="39" xfId="0" applyNumberFormat="1" applyFont="1" applyFill="1" applyBorder="1" applyAlignment="1">
      <alignment horizontal="left" vertical="center"/>
    </xf>
    <xf numFmtId="166" fontId="28" fillId="15" borderId="40" xfId="0" applyNumberFormat="1" applyFont="1" applyFill="1" applyBorder="1" applyAlignment="1">
      <alignment horizontal="left" vertical="center"/>
    </xf>
    <xf numFmtId="0" fontId="0" fillId="2" borderId="0" xfId="0" applyFill="1"/>
    <xf numFmtId="166" fontId="0" fillId="2" borderId="0" xfId="0" applyNumberFormat="1" applyFill="1"/>
    <xf numFmtId="0" fontId="12" fillId="6" borderId="11" xfId="0" applyFont="1" applyFill="1" applyBorder="1" applyAlignment="1">
      <alignment vertical="center"/>
    </xf>
    <xf numFmtId="0" fontId="33" fillId="0" borderId="41" xfId="0" applyFont="1" applyBorder="1" applyAlignment="1">
      <alignment horizontal="center" vertical="center"/>
    </xf>
    <xf numFmtId="0" fontId="33" fillId="0" borderId="42" xfId="0" applyFont="1" applyBorder="1" applyAlignment="1">
      <alignment horizontal="left" vertical="center"/>
    </xf>
    <xf numFmtId="166" fontId="34" fillId="0" borderId="41" xfId="0" applyNumberFormat="1" applyFont="1" applyBorder="1"/>
    <xf numFmtId="0" fontId="33" fillId="0" borderId="38" xfId="0" applyFont="1" applyBorder="1" applyAlignment="1">
      <alignment horizontal="center" vertical="center"/>
    </xf>
    <xf numFmtId="0" fontId="33" fillId="0" borderId="43" xfId="0" applyFont="1" applyBorder="1" applyAlignment="1">
      <alignment horizontal="left" vertical="center"/>
    </xf>
    <xf numFmtId="166" fontId="34" fillId="0" borderId="38" xfId="0" applyNumberFormat="1" applyFont="1" applyBorder="1"/>
    <xf numFmtId="0" fontId="35" fillId="0" borderId="21" xfId="0" applyFont="1" applyBorder="1" applyAlignment="1">
      <alignment horizontal="center" vertical="center"/>
    </xf>
    <xf numFmtId="166" fontId="34" fillId="0" borderId="21" xfId="4" applyNumberFormat="1" applyFont="1" applyFill="1" applyBorder="1" applyAlignment="1">
      <alignment vertical="center"/>
    </xf>
    <xf numFmtId="44" fontId="0" fillId="2" borderId="0" xfId="0" applyNumberFormat="1" applyFill="1"/>
    <xf numFmtId="173" fontId="36" fillId="13" borderId="15" xfId="0" applyNumberFormat="1" applyFont="1" applyFill="1" applyBorder="1" applyAlignment="1">
      <alignment vertical="center"/>
    </xf>
    <xf numFmtId="172" fontId="36" fillId="13" borderId="15" xfId="0" applyNumberFormat="1" applyFont="1" applyFill="1" applyBorder="1" applyAlignment="1">
      <alignment vertical="center"/>
    </xf>
    <xf numFmtId="9" fontId="36" fillId="13" borderId="15" xfId="2" applyFont="1" applyFill="1" applyBorder="1" applyAlignment="1">
      <alignment horizontal="center" vertical="center"/>
    </xf>
    <xf numFmtId="172" fontId="36" fillId="13" borderId="15" xfId="0" applyNumberFormat="1" applyFont="1" applyFill="1" applyBorder="1" applyAlignment="1">
      <alignment horizontal="left" vertical="center"/>
    </xf>
    <xf numFmtId="171" fontId="36" fillId="14" borderId="15" xfId="2" applyNumberFormat="1" applyFont="1" applyFill="1" applyBorder="1" applyAlignment="1">
      <alignment horizontal="center" vertical="center"/>
    </xf>
    <xf numFmtId="172" fontId="36" fillId="14" borderId="15" xfId="0" applyNumberFormat="1" applyFont="1" applyFill="1" applyBorder="1" applyAlignment="1">
      <alignment horizontal="left" vertical="center"/>
    </xf>
    <xf numFmtId="171" fontId="36" fillId="15" borderId="19" xfId="2" applyNumberFormat="1" applyFont="1" applyFill="1" applyBorder="1" applyAlignment="1">
      <alignment horizontal="center" vertical="center"/>
    </xf>
    <xf numFmtId="172" fontId="36" fillId="15" borderId="19" xfId="0" applyNumberFormat="1" applyFont="1" applyFill="1" applyBorder="1" applyAlignment="1">
      <alignment horizontal="left" vertical="center"/>
    </xf>
    <xf numFmtId="174" fontId="0" fillId="2" borderId="9" xfId="0" applyNumberFormat="1" applyFill="1" applyBorder="1"/>
    <xf numFmtId="0" fontId="0" fillId="2" borderId="9" xfId="0" applyFill="1" applyBorder="1"/>
    <xf numFmtId="0" fontId="0" fillId="2" borderId="7" xfId="0" applyFill="1" applyBorder="1"/>
    <xf numFmtId="0" fontId="0" fillId="2" borderId="10" xfId="0" applyFill="1" applyBorder="1"/>
    <xf numFmtId="0" fontId="12" fillId="6" borderId="1" xfId="0" applyFont="1" applyFill="1" applyBorder="1" applyAlignment="1">
      <alignment horizontal="center" vertical="center"/>
    </xf>
    <xf numFmtId="0" fontId="12" fillId="6" borderId="11" xfId="0" applyFont="1" applyFill="1" applyBorder="1" applyAlignment="1">
      <alignment horizontal="center" vertical="center"/>
    </xf>
    <xf numFmtId="49" fontId="33" fillId="0" borderId="3" xfId="0" applyNumberFormat="1" applyFont="1" applyBorder="1" applyAlignment="1">
      <alignment horizontal="center" vertical="center"/>
    </xf>
    <xf numFmtId="49" fontId="33" fillId="0" borderId="4" xfId="0" applyNumberFormat="1" applyFont="1" applyBorder="1" applyAlignment="1">
      <alignment horizontal="center" vertical="center"/>
    </xf>
    <xf numFmtId="49" fontId="33" fillId="0" borderId="5" xfId="0" applyNumberFormat="1" applyFont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0" fontId="36" fillId="14" borderId="15" xfId="0" applyFont="1" applyFill="1" applyBorder="1" applyAlignment="1">
      <alignment horizontal="center" vertical="center"/>
    </xf>
    <xf numFmtId="0" fontId="36" fillId="15" borderId="19" xfId="0" applyFont="1" applyFill="1" applyBorder="1" applyAlignment="1">
      <alignment horizontal="center" vertical="center"/>
    </xf>
    <xf numFmtId="0" fontId="37" fillId="16" borderId="1" xfId="0" applyFont="1" applyFill="1" applyBorder="1" applyAlignment="1">
      <alignment horizontal="center" vertical="center"/>
    </xf>
    <xf numFmtId="0" fontId="37" fillId="16" borderId="2" xfId="0" applyFont="1" applyFill="1" applyBorder="1" applyAlignment="1">
      <alignment horizontal="center" vertical="center"/>
    </xf>
    <xf numFmtId="172" fontId="37" fillId="16" borderId="1" xfId="0" applyNumberFormat="1" applyFont="1" applyFill="1" applyBorder="1" applyAlignment="1">
      <alignment horizontal="center" vertical="center"/>
    </xf>
    <xf numFmtId="172" fontId="37" fillId="16" borderId="2" xfId="0" applyNumberFormat="1" applyFont="1" applyFill="1" applyBorder="1" applyAlignment="1">
      <alignment horizontal="left" vertical="center"/>
    </xf>
    <xf numFmtId="0" fontId="12" fillId="6" borderId="5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1" fontId="18" fillId="2" borderId="24" xfId="3" applyNumberFormat="1" applyFont="1" applyFill="1" applyBorder="1" applyAlignment="1">
      <alignment horizontal="center" vertical="center"/>
    </xf>
    <xf numFmtId="1" fontId="18" fillId="2" borderId="25" xfId="3" applyNumberFormat="1" applyFont="1" applyFill="1" applyBorder="1" applyAlignment="1">
      <alignment horizontal="center" vertical="center"/>
    </xf>
    <xf numFmtId="1" fontId="18" fillId="2" borderId="31" xfId="3" applyNumberFormat="1" applyFont="1" applyFill="1" applyBorder="1" applyAlignment="1">
      <alignment horizontal="center" vertical="center"/>
    </xf>
    <xf numFmtId="0" fontId="27" fillId="12" borderId="1" xfId="0" applyFont="1" applyFill="1" applyBorder="1" applyAlignment="1">
      <alignment horizontal="center" vertical="center"/>
    </xf>
    <xf numFmtId="0" fontId="27" fillId="12" borderId="11" xfId="0" applyFont="1" applyFill="1" applyBorder="1" applyAlignment="1">
      <alignment horizontal="center" vertical="center"/>
    </xf>
    <xf numFmtId="0" fontId="27" fillId="12" borderId="2" xfId="0" applyFont="1" applyFill="1" applyBorder="1" applyAlignment="1">
      <alignment horizontal="center" vertical="center"/>
    </xf>
    <xf numFmtId="168" fontId="27" fillId="12" borderId="1" xfId="0" applyNumberFormat="1" applyFont="1" applyFill="1" applyBorder="1" applyAlignment="1">
      <alignment horizontal="center" vertical="center"/>
    </xf>
    <xf numFmtId="168" fontId="27" fillId="12" borderId="2" xfId="0" applyNumberFormat="1" applyFont="1" applyFill="1" applyBorder="1" applyAlignment="1">
      <alignment vertical="center"/>
    </xf>
    <xf numFmtId="0" fontId="27" fillId="11" borderId="1" xfId="0" applyFont="1" applyFill="1" applyBorder="1" applyAlignment="1">
      <alignment horizontal="center" vertical="center"/>
    </xf>
    <xf numFmtId="0" fontId="27" fillId="11" borderId="2" xfId="0" applyFont="1" applyFill="1" applyBorder="1" applyAlignment="1">
      <alignment vertical="center"/>
    </xf>
    <xf numFmtId="0" fontId="27" fillId="4" borderId="1" xfId="0" applyFont="1" applyFill="1" applyBorder="1" applyAlignment="1">
      <alignment horizontal="center" vertical="center" wrapText="1"/>
    </xf>
    <xf numFmtId="0" fontId="27" fillId="4" borderId="11" xfId="0" applyFont="1" applyFill="1" applyBorder="1" applyAlignment="1">
      <alignment horizontal="center" vertical="center" wrapText="1"/>
    </xf>
    <xf numFmtId="0" fontId="27" fillId="4" borderId="2" xfId="0" applyFont="1" applyFill="1" applyBorder="1" applyAlignment="1">
      <alignment horizontal="center" vertical="center" wrapText="1"/>
    </xf>
    <xf numFmtId="168" fontId="27" fillId="4" borderId="1" xfId="0" applyNumberFormat="1" applyFont="1" applyFill="1" applyBorder="1" applyAlignment="1">
      <alignment horizontal="center" vertical="center"/>
    </xf>
    <xf numFmtId="168" fontId="27" fillId="4" borderId="2" xfId="0" applyNumberFormat="1" applyFont="1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 wrapText="1"/>
    </xf>
    <xf numFmtId="44" fontId="7" fillId="0" borderId="19" xfId="0" applyNumberFormat="1" applyFont="1" applyBorder="1" applyAlignment="1">
      <alignment horizontal="center" vertical="center" wrapText="1"/>
    </xf>
    <xf numFmtId="44" fontId="7" fillId="0" borderId="26" xfId="0" applyNumberFormat="1" applyFont="1" applyBorder="1" applyAlignment="1">
      <alignment horizontal="center" vertical="center" wrapText="1"/>
    </xf>
    <xf numFmtId="44" fontId="7" fillId="0" borderId="13" xfId="0" applyNumberFormat="1" applyFont="1" applyBorder="1" applyAlignment="1">
      <alignment horizontal="center" vertical="center" wrapText="1"/>
    </xf>
    <xf numFmtId="0" fontId="5" fillId="3" borderId="3" xfId="7" applyFont="1" applyFill="1" applyBorder="1" applyAlignment="1">
      <alignment horizontal="center"/>
    </xf>
    <xf numFmtId="0" fontId="5" fillId="3" borderId="5" xfId="7" applyFont="1" applyFill="1" applyBorder="1" applyAlignment="1">
      <alignment horizontal="center"/>
    </xf>
  </cellXfs>
  <cellStyles count="13">
    <cellStyle name="Currency" xfId="1" builtinId="4"/>
    <cellStyle name="Currency 2" xfId="4" xr:uid="{00000000-0005-0000-0000-000031000000}"/>
    <cellStyle name="Currency 3" xfId="5" xr:uid="{00000000-0005-0000-0000-000032000000}"/>
    <cellStyle name="Currency 4" xfId="6" xr:uid="{00000000-0005-0000-0000-000033000000}"/>
    <cellStyle name="Normal" xfId="0" builtinId="0"/>
    <cellStyle name="Normal 2" xfId="7" xr:uid="{00000000-0005-0000-0000-000034000000}"/>
    <cellStyle name="Normal 2 3" xfId="8" xr:uid="{00000000-0005-0000-0000-000035000000}"/>
    <cellStyle name="Normal 4" xfId="9" xr:uid="{00000000-0005-0000-0000-000036000000}"/>
    <cellStyle name="Note" xfId="3" builtinId="10"/>
    <cellStyle name="Percent" xfId="2" builtinId="5"/>
    <cellStyle name="Percent 2" xfId="10" xr:uid="{00000000-0005-0000-0000-000037000000}"/>
    <cellStyle name="Percent 3" xfId="11" xr:uid="{00000000-0005-0000-0000-000038000000}"/>
    <cellStyle name="Style 1" xfId="12" xr:uid="{00000000-0005-0000-0000-000039000000}"/>
  </cellStyles>
  <dxfs count="0"/>
  <tableStyles count="0" defaultTableStyle="TableStyleMedium9" defaultPivotStyle="PivotStyleLight16"/>
  <colors>
    <mruColors>
      <color rgb="FF4A4C4C"/>
      <color rgb="FF00A6A5"/>
      <color rgb="FF00C8C3"/>
      <color rgb="FF00A8A4"/>
      <color rgb="FF00DED9"/>
      <color rgb="FF00BCB8"/>
      <color rgb="FF00496A"/>
      <color rgb="FF013554"/>
      <color rgb="FF001521"/>
      <color rgb="FF00DA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cap="none" baseline="0">
              <a:ln w="31750" cmpd="sng">
                <a:solidFill>
                  <a:schemeClr val="bg1">
                    <a:alpha val="0"/>
                  </a:schemeClr>
                </a:solidFill>
                <a:prstDash val="solid"/>
              </a:ln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DIVISION COST COMPARISON</c:v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'General Summary'!$B$3:$B$4</c:f>
              <c:strCache>
                <c:ptCount val="2"/>
                <c:pt idx="0">
                  <c:v>General Requirments</c:v>
                </c:pt>
                <c:pt idx="1">
                  <c:v>Plumbing</c:v>
                </c:pt>
              </c:strCache>
            </c:strRef>
          </c:cat>
          <c:val>
            <c:numRef>
              <c:f>'General Summary'!$C$3:$C$4</c:f>
              <c:numCache>
                <c:formatCode>_("$"* #,##0_);_("$"* \(#,##0\);_("$"* "-"??_);_(@_)</c:formatCode>
                <c:ptCount val="2"/>
                <c:pt idx="0">
                  <c:v>54000</c:v>
                </c:pt>
                <c:pt idx="1">
                  <c:v>539602.91356806399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C-4002-8B22-DE81C51DB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525215184"/>
        <c:axId val="525188976"/>
      </c:barChart>
      <c:catAx>
        <c:axId val="52521518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ln w="31750" cmpd="sng">
                  <a:solidFill>
                    <a:schemeClr val="bg1">
                      <a:alpha val="0"/>
                    </a:schemeClr>
                  </a:solidFill>
                  <a:prstDash val="solid"/>
                </a:ln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188976"/>
        <c:crosses val="autoZero"/>
        <c:auto val="1"/>
        <c:lblAlgn val="ctr"/>
        <c:lblOffset val="100"/>
        <c:noMultiLvlLbl val="0"/>
      </c:catAx>
      <c:valAx>
        <c:axId val="525188976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ln w="31750" cmpd="sng">
                  <a:solidFill>
                    <a:schemeClr val="bg1">
                      <a:alpha val="0"/>
                    </a:schemeClr>
                  </a:solidFill>
                  <a:prstDash val="solid"/>
                </a:ln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215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ln w="31750" cmpd="sng">
                  <a:solidFill>
                    <a:schemeClr val="bg1">
                      <a:alpha val="0"/>
                    </a:schemeClr>
                  </a:solidFill>
                  <a:prstDash val="solid"/>
                </a:ln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ln w="31750" cmpd="sng">
                <a:solidFill>
                  <a:schemeClr val="bg1">
                    <a:alpha val="0"/>
                  </a:schemeClr>
                </a:solidFill>
                <a:prstDash val="solid"/>
              </a:ln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672c4c0c-70bb-49ab-9ae3-509d6370cad9}"/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>
          <a:ln w="31750" cmpd="sng">
            <a:solidFill>
              <a:schemeClr val="bg1">
                <a:alpha val="0"/>
              </a:schemeClr>
            </a:solidFill>
            <a:prstDash val="solid"/>
          </a:ln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cap="none" baseline="0">
              <a:ln w="31750" cmpd="sng">
                <a:solidFill>
                  <a:schemeClr val="bg1">
                    <a:alpha val="0"/>
                  </a:schemeClr>
                </a:solidFill>
                <a:prstDash val="solid"/>
              </a:ln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DIVISION COST COMPARISON</c:v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'General Summary'!$B$3:$B$4</c:f>
              <c:strCache>
                <c:ptCount val="2"/>
                <c:pt idx="0">
                  <c:v>General Requirments</c:v>
                </c:pt>
                <c:pt idx="1">
                  <c:v>Plumbing</c:v>
                </c:pt>
              </c:strCache>
            </c:strRef>
          </c:cat>
          <c:val>
            <c:numRef>
              <c:f>'General Summary'!$C$3:$C$4</c:f>
              <c:numCache>
                <c:formatCode>_("$"* #,##0_);_("$"* \(#,##0\);_("$"* "-"??_);_(@_)</c:formatCode>
                <c:ptCount val="2"/>
                <c:pt idx="0">
                  <c:v>54000</c:v>
                </c:pt>
                <c:pt idx="1">
                  <c:v>539602.91356806399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B9-4CAB-8642-A488A0B3E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525215184"/>
        <c:axId val="525188976"/>
      </c:barChart>
      <c:catAx>
        <c:axId val="52521518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ln w="31750" cmpd="sng">
                  <a:solidFill>
                    <a:schemeClr val="bg1">
                      <a:alpha val="0"/>
                    </a:schemeClr>
                  </a:solidFill>
                  <a:prstDash val="solid"/>
                </a:ln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188976"/>
        <c:crosses val="autoZero"/>
        <c:auto val="1"/>
        <c:lblAlgn val="ctr"/>
        <c:lblOffset val="100"/>
        <c:noMultiLvlLbl val="0"/>
      </c:catAx>
      <c:valAx>
        <c:axId val="525188976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ln w="31750" cmpd="sng">
                  <a:solidFill>
                    <a:schemeClr val="bg1">
                      <a:alpha val="0"/>
                    </a:schemeClr>
                  </a:solidFill>
                  <a:prstDash val="solid"/>
                </a:ln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215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ln w="31750" cmpd="sng">
                  <a:solidFill>
                    <a:schemeClr val="bg1">
                      <a:alpha val="0"/>
                    </a:schemeClr>
                  </a:solidFill>
                  <a:prstDash val="solid"/>
                </a:ln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ln w="31750" cmpd="sng">
                <a:solidFill>
                  <a:schemeClr val="bg1">
                    <a:alpha val="0"/>
                  </a:schemeClr>
                </a:solidFill>
                <a:prstDash val="solid"/>
              </a:ln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672c4c0c-70bb-49ab-9ae3-509d6370cad9}"/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>
          <a:ln w="31750" cmpd="sng">
            <a:solidFill>
              <a:schemeClr val="bg1">
                <a:alpha val="0"/>
              </a:schemeClr>
            </a:solidFill>
            <a:prstDash val="solid"/>
          </a:ln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12065</xdr:colOff>
      <xdr:row>0</xdr:row>
      <xdr:rowOff>7620</xdr:rowOff>
    </xdr:from>
    <xdr:to>
      <xdr:col>16</xdr:col>
      <xdr:colOff>9525</xdr:colOff>
      <xdr:row>11</xdr:row>
      <xdr:rowOff>245745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12065</xdr:colOff>
      <xdr:row>14</xdr:row>
      <xdr:rowOff>7620</xdr:rowOff>
    </xdr:from>
    <xdr:to>
      <xdr:col>16</xdr:col>
      <xdr:colOff>9525</xdr:colOff>
      <xdr:row>25</xdr:row>
      <xdr:rowOff>245745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457200</xdr:colOff>
      <xdr:row>2</xdr:row>
      <xdr:rowOff>0</xdr:rowOff>
    </xdr:from>
    <xdr:ext cx="184731" cy="3026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200275" y="1076325"/>
          <a:ext cx="184150" cy="3022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3026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743075" y="1076325"/>
          <a:ext cx="184150" cy="3022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457200</xdr:colOff>
      <xdr:row>221</xdr:row>
      <xdr:rowOff>0</xdr:rowOff>
    </xdr:from>
    <xdr:ext cx="184731" cy="2988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200275" y="45518705"/>
          <a:ext cx="184150" cy="298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221</xdr:row>
      <xdr:rowOff>0</xdr:rowOff>
    </xdr:from>
    <xdr:ext cx="184731" cy="29885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743075" y="45518705"/>
          <a:ext cx="184150" cy="298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Integral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Integral">
      <a:majorFont>
        <a:latin typeface="Tw Cen MT Condensed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tile tx="0" ty="0" sx="40000" sy="4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A1:O26"/>
  <sheetViews>
    <sheetView view="pageBreakPreview" zoomScale="70" zoomScaleNormal="100" workbookViewId="0">
      <selection sqref="A1:D1"/>
    </sheetView>
  </sheetViews>
  <sheetFormatPr defaultColWidth="9" defaultRowHeight="13.8"/>
  <cols>
    <col min="1" max="1" width="23.09765625" style="175" customWidth="1"/>
    <col min="2" max="2" width="62.09765625" style="175" customWidth="1"/>
    <col min="3" max="4" width="17.5" style="176" customWidth="1"/>
    <col min="5" max="16384" width="9" style="175"/>
  </cols>
  <sheetData>
    <row r="1" spans="1:15" ht="21">
      <c r="A1" s="199" t="s">
        <v>0</v>
      </c>
      <c r="B1" s="200"/>
      <c r="C1" s="200"/>
      <c r="D1" s="200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</row>
    <row r="2" spans="1:15" ht="46.8">
      <c r="A2" s="36" t="s">
        <v>1</v>
      </c>
      <c r="B2" s="36" t="s">
        <v>2</v>
      </c>
      <c r="C2" s="36" t="s">
        <v>3</v>
      </c>
      <c r="D2" s="36"/>
      <c r="O2" s="197"/>
    </row>
    <row r="3" spans="1:15" ht="15.6">
      <c r="A3" s="178">
        <v>1000</v>
      </c>
      <c r="B3" s="179" t="s">
        <v>4</v>
      </c>
      <c r="C3" s="180">
        <f>'Base Bid'!R13</f>
        <v>54000</v>
      </c>
      <c r="D3" s="180"/>
      <c r="O3" s="197"/>
    </row>
    <row r="4" spans="1:15" ht="15.6">
      <c r="A4" s="181">
        <v>22000</v>
      </c>
      <c r="B4" s="182" t="s">
        <v>5</v>
      </c>
      <c r="C4" s="183">
        <f>'Base Bid'!R362</f>
        <v>539602.91356806399</v>
      </c>
      <c r="D4" s="180"/>
      <c r="O4" s="197"/>
    </row>
    <row r="5" spans="1:15" ht="17.399999999999999">
      <c r="B5" s="184" t="s">
        <v>6</v>
      </c>
      <c r="C5" s="185">
        <f>SUM(C3:C4)</f>
        <v>593602.91356806399</v>
      </c>
      <c r="D5" s="185"/>
      <c r="F5" s="186"/>
      <c r="O5" s="197"/>
    </row>
    <row r="6" spans="1:15" ht="15.6">
      <c r="A6" s="201"/>
      <c r="B6" s="202"/>
      <c r="C6" s="202"/>
      <c r="D6" s="203"/>
      <c r="O6" s="197"/>
    </row>
    <row r="7" spans="1:15" ht="15.6">
      <c r="A7" s="204" t="s">
        <v>6</v>
      </c>
      <c r="B7" s="204"/>
      <c r="C7" s="187"/>
      <c r="D7" s="188">
        <f>C5</f>
        <v>593602.91356806399</v>
      </c>
      <c r="E7" s="186"/>
      <c r="F7" s="186"/>
      <c r="O7" s="197"/>
    </row>
    <row r="8" spans="1:15" ht="15.6">
      <c r="A8" s="204" t="s">
        <v>7</v>
      </c>
      <c r="B8" s="204"/>
      <c r="C8" s="189">
        <v>0.05</v>
      </c>
      <c r="D8" s="190">
        <f>D7*C8</f>
        <v>29680.145678403202</v>
      </c>
      <c r="E8" s="186"/>
      <c r="F8" s="186"/>
      <c r="O8" s="197"/>
    </row>
    <row r="9" spans="1:15" ht="15.6">
      <c r="A9" s="204" t="s">
        <v>8</v>
      </c>
      <c r="B9" s="204"/>
      <c r="C9" s="189">
        <v>0.1</v>
      </c>
      <c r="D9" s="190">
        <f>D7*C9</f>
        <v>59360.291356806403</v>
      </c>
      <c r="O9" s="197"/>
    </row>
    <row r="10" spans="1:15" ht="15.6">
      <c r="A10" s="205" t="s">
        <v>9</v>
      </c>
      <c r="B10" s="205"/>
      <c r="C10" s="191">
        <v>0.105</v>
      </c>
      <c r="D10" s="192">
        <f>D7*C10</f>
        <v>62328.305924646702</v>
      </c>
      <c r="O10" s="197"/>
    </row>
    <row r="11" spans="1:15" ht="15.6">
      <c r="A11" s="206" t="s">
        <v>10</v>
      </c>
      <c r="B11" s="206"/>
      <c r="C11" s="193">
        <v>1.4999999999999999E-2</v>
      </c>
      <c r="D11" s="194">
        <f>D7*C11</f>
        <v>8904.0437035209598</v>
      </c>
      <c r="O11" s="197"/>
    </row>
    <row r="12" spans="1:15" ht="20.399999999999999">
      <c r="A12" s="207" t="s">
        <v>11</v>
      </c>
      <c r="B12" s="208"/>
      <c r="C12" s="209">
        <f>SUM(D7:D11)</f>
        <v>753875.70023144095</v>
      </c>
      <c r="D12" s="210"/>
      <c r="E12" s="195"/>
      <c r="F12" s="196"/>
      <c r="G12" s="196"/>
      <c r="H12" s="196"/>
      <c r="I12" s="196"/>
      <c r="J12" s="196"/>
      <c r="K12" s="196"/>
      <c r="L12" s="196"/>
      <c r="M12" s="196"/>
      <c r="N12" s="196"/>
      <c r="O12" s="198"/>
    </row>
    <row r="15" spans="1:15" ht="21">
      <c r="A15" s="199" t="s">
        <v>0</v>
      </c>
      <c r="B15" s="200"/>
      <c r="C15" s="200"/>
      <c r="D15" s="200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</row>
    <row r="16" spans="1:15" ht="46.8">
      <c r="A16" s="36" t="s">
        <v>1</v>
      </c>
      <c r="B16" s="36" t="s">
        <v>2</v>
      </c>
      <c r="C16" s="36" t="s">
        <v>3</v>
      </c>
      <c r="D16" s="36"/>
      <c r="O16" s="197"/>
    </row>
    <row r="17" spans="1:15" ht="15.6">
      <c r="A17" s="178">
        <v>1000</v>
      </c>
      <c r="B17" s="179" t="s">
        <v>4</v>
      </c>
      <c r="C17" s="180">
        <f>Alternate!R13</f>
        <v>54000</v>
      </c>
      <c r="D17" s="180"/>
      <c r="O17" s="197"/>
    </row>
    <row r="18" spans="1:15" ht="15.6">
      <c r="A18" s="181">
        <v>22000</v>
      </c>
      <c r="B18" s="182" t="s">
        <v>5</v>
      </c>
      <c r="C18" s="183">
        <f>Alternate!R362</f>
        <v>470944.52268846403</v>
      </c>
      <c r="D18" s="180"/>
      <c r="O18" s="197"/>
    </row>
    <row r="19" spans="1:15" ht="17.399999999999999">
      <c r="B19" s="184" t="s">
        <v>6</v>
      </c>
      <c r="C19" s="185">
        <f>SUM(C17:C18)</f>
        <v>524944.52268846403</v>
      </c>
      <c r="D19" s="185"/>
      <c r="F19" s="186"/>
      <c r="O19" s="197"/>
    </row>
    <row r="20" spans="1:15" ht="15.6">
      <c r="A20" s="201"/>
      <c r="B20" s="202"/>
      <c r="C20" s="202"/>
      <c r="D20" s="203"/>
      <c r="O20" s="197"/>
    </row>
    <row r="21" spans="1:15" ht="15.6">
      <c r="A21" s="204" t="s">
        <v>6</v>
      </c>
      <c r="B21" s="204"/>
      <c r="C21" s="187"/>
      <c r="D21" s="188">
        <f>C19</f>
        <v>524944.52268846403</v>
      </c>
      <c r="E21" s="186"/>
      <c r="F21" s="186"/>
      <c r="O21" s="197"/>
    </row>
    <row r="22" spans="1:15" ht="15.6">
      <c r="A22" s="204" t="s">
        <v>7</v>
      </c>
      <c r="B22" s="204"/>
      <c r="C22" s="189">
        <v>0.05</v>
      </c>
      <c r="D22" s="190">
        <f>D21*C22</f>
        <v>26247.226134423199</v>
      </c>
      <c r="E22" s="186"/>
      <c r="F22" s="186"/>
      <c r="O22" s="197"/>
    </row>
    <row r="23" spans="1:15" ht="15.6">
      <c r="A23" s="204" t="s">
        <v>8</v>
      </c>
      <c r="B23" s="204"/>
      <c r="C23" s="189">
        <v>0.1</v>
      </c>
      <c r="D23" s="190">
        <f>D21*C23</f>
        <v>52494.452268846399</v>
      </c>
      <c r="O23" s="197"/>
    </row>
    <row r="24" spans="1:15" ht="15.6">
      <c r="A24" s="205" t="s">
        <v>9</v>
      </c>
      <c r="B24" s="205"/>
      <c r="C24" s="191">
        <v>0.105</v>
      </c>
      <c r="D24" s="192">
        <f>D21*C24</f>
        <v>55119.174882288702</v>
      </c>
      <c r="O24" s="197"/>
    </row>
    <row r="25" spans="1:15" ht="15.6">
      <c r="A25" s="206" t="s">
        <v>10</v>
      </c>
      <c r="B25" s="206"/>
      <c r="C25" s="193">
        <v>1.4999999999999999E-2</v>
      </c>
      <c r="D25" s="194">
        <f>D21*C25</f>
        <v>7874.1678403269598</v>
      </c>
      <c r="O25" s="197"/>
    </row>
    <row r="26" spans="1:15" ht="20.399999999999999">
      <c r="A26" s="207" t="s">
        <v>12</v>
      </c>
      <c r="B26" s="208"/>
      <c r="C26" s="209">
        <f>SUM(D21:D25)</f>
        <v>666679.54381434899</v>
      </c>
      <c r="D26" s="210"/>
      <c r="E26" s="195"/>
      <c r="F26" s="196"/>
      <c r="G26" s="196"/>
      <c r="H26" s="196"/>
      <c r="I26" s="196"/>
      <c r="J26" s="196"/>
      <c r="K26" s="196"/>
      <c r="L26" s="196"/>
      <c r="M26" s="196"/>
      <c r="N26" s="196"/>
      <c r="O26" s="198"/>
    </row>
  </sheetData>
  <mergeCells count="18">
    <mergeCell ref="A25:B25"/>
    <mergeCell ref="A26:B26"/>
    <mergeCell ref="C26:D26"/>
    <mergeCell ref="A20:D20"/>
    <mergeCell ref="A21:B21"/>
    <mergeCell ref="A22:B22"/>
    <mergeCell ref="A23:B23"/>
    <mergeCell ref="A24:B24"/>
    <mergeCell ref="A10:B10"/>
    <mergeCell ref="A11:B11"/>
    <mergeCell ref="A12:B12"/>
    <mergeCell ref="C12:D12"/>
    <mergeCell ref="A15:D15"/>
    <mergeCell ref="A1:D1"/>
    <mergeCell ref="A6:D6"/>
    <mergeCell ref="A7:B7"/>
    <mergeCell ref="A8:B8"/>
    <mergeCell ref="A9:B9"/>
  </mergeCells>
  <pageMargins left="0.7" right="0.7" top="0.75" bottom="0.75" header="0.3" footer="0.3"/>
  <pageSetup scale="4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AJ371"/>
  <sheetViews>
    <sheetView showGridLines="0" zoomScale="55" zoomScaleNormal="55" zoomScaleSheetLayoutView="85" workbookViewId="0">
      <pane ySplit="3" topLeftCell="A4" activePane="bottomLeft" state="frozen"/>
      <selection pane="bottomLeft" activeCell="I11" sqref="I11"/>
    </sheetView>
  </sheetViews>
  <sheetFormatPr defaultColWidth="9" defaultRowHeight="15.6"/>
  <cols>
    <col min="1" max="1" width="4.09765625" style="31" customWidth="1"/>
    <col min="2" max="2" width="9.19921875" style="31" customWidth="1"/>
    <col min="3" max="3" width="9.5" style="31" customWidth="1"/>
    <col min="4" max="4" width="83.09765625" style="31" customWidth="1"/>
    <col min="5" max="5" width="11.5" style="32" customWidth="1"/>
    <col min="6" max="6" width="10.5" style="31" customWidth="1"/>
    <col min="7" max="7" width="11.5" style="32" customWidth="1"/>
    <col min="8" max="8" width="14" style="32" customWidth="1"/>
    <col min="9" max="9" width="14.09765625" style="31" customWidth="1"/>
    <col min="10" max="10" width="14.59765625" style="31" customWidth="1"/>
    <col min="11" max="12" width="14" style="32" customWidth="1"/>
    <col min="13" max="14" width="12.5" style="31" customWidth="1"/>
    <col min="15" max="15" width="14" style="31" customWidth="1"/>
    <col min="16" max="16" width="14.19921875" style="31" customWidth="1"/>
    <col min="17" max="18" width="15.19921875" style="33" customWidth="1"/>
    <col min="19" max="19" width="11.8984375" style="31" customWidth="1"/>
    <col min="20" max="16384" width="9" style="31"/>
  </cols>
  <sheetData>
    <row r="1" spans="1:36" ht="21">
      <c r="A1" s="199" t="s">
        <v>13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11"/>
    </row>
    <row r="2" spans="1:36" s="25" customFormat="1" ht="63" customHeight="1">
      <c r="A2" s="212" t="s">
        <v>419</v>
      </c>
      <c r="B2" s="213"/>
      <c r="C2" s="213"/>
      <c r="D2" s="213"/>
      <c r="E2" s="213"/>
      <c r="F2" s="213"/>
      <c r="G2" s="213"/>
      <c r="H2" s="214"/>
      <c r="I2" s="213" t="s">
        <v>420</v>
      </c>
      <c r="J2" s="213"/>
      <c r="K2" s="213"/>
      <c r="L2" s="213"/>
      <c r="M2" s="213"/>
      <c r="N2" s="213"/>
      <c r="O2" s="213"/>
      <c r="P2" s="213"/>
      <c r="Q2" s="213"/>
      <c r="R2" s="214"/>
    </row>
    <row r="3" spans="1:36" s="26" customFormat="1" ht="59.4" customHeight="1">
      <c r="A3" s="34" t="s">
        <v>14</v>
      </c>
      <c r="B3" s="35" t="s">
        <v>15</v>
      </c>
      <c r="C3" s="35" t="s">
        <v>16</v>
      </c>
      <c r="D3" s="36" t="s">
        <v>2</v>
      </c>
      <c r="E3" s="35" t="s">
        <v>17</v>
      </c>
      <c r="F3" s="35" t="s">
        <v>18</v>
      </c>
      <c r="G3" s="35" t="s">
        <v>19</v>
      </c>
      <c r="H3" s="35" t="s">
        <v>20</v>
      </c>
      <c r="I3" s="35" t="s">
        <v>21</v>
      </c>
      <c r="J3" s="35" t="s">
        <v>22</v>
      </c>
      <c r="K3" s="35" t="s">
        <v>23</v>
      </c>
      <c r="L3" s="35" t="s">
        <v>24</v>
      </c>
      <c r="M3" s="35" t="s">
        <v>25</v>
      </c>
      <c r="N3" s="35" t="s">
        <v>26</v>
      </c>
      <c r="O3" s="35" t="s">
        <v>27</v>
      </c>
      <c r="P3" s="35" t="s">
        <v>28</v>
      </c>
      <c r="Q3" s="85" t="s">
        <v>29</v>
      </c>
      <c r="R3" s="86" t="s">
        <v>30</v>
      </c>
    </row>
    <row r="4" spans="1:36" s="27" customFormat="1" ht="18" customHeight="1">
      <c r="A4" s="37"/>
      <c r="B4" s="38"/>
      <c r="C4" s="39">
        <v>1</v>
      </c>
      <c r="D4" s="40" t="s">
        <v>31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87"/>
      <c r="R4" s="88"/>
      <c r="S4" s="26"/>
      <c r="T4" s="26"/>
    </row>
    <row r="5" spans="1:36" ht="18" customHeight="1">
      <c r="A5" s="41">
        <f>IF(G5&lt;&gt;"",1+MAX($A$3:A4),"")</f>
        <v>1</v>
      </c>
      <c r="B5" s="42"/>
      <c r="C5" s="43"/>
      <c r="D5" s="44" t="s">
        <v>32</v>
      </c>
      <c r="E5" s="45">
        <v>1</v>
      </c>
      <c r="F5" s="45" t="s">
        <v>33</v>
      </c>
      <c r="G5" s="46">
        <v>0</v>
      </c>
      <c r="H5" s="47">
        <f t="shared" ref="H5:H11" si="0">(G5*E5)+E5</f>
        <v>1</v>
      </c>
      <c r="I5" s="73">
        <v>0</v>
      </c>
      <c r="J5" s="73">
        <f t="shared" ref="J5:J11" si="1">I5*H5</f>
        <v>0</v>
      </c>
      <c r="K5" s="74">
        <v>0</v>
      </c>
      <c r="L5" s="75">
        <f t="shared" ref="L5:L11" si="2">+K5*H5</f>
        <v>0</v>
      </c>
      <c r="M5" s="76">
        <v>0</v>
      </c>
      <c r="N5" s="73">
        <f t="shared" ref="N5:N11" si="3">K5*M5</f>
        <v>0</v>
      </c>
      <c r="O5" s="73">
        <f t="shared" ref="O5:O11" si="4">M5*L5</f>
        <v>0</v>
      </c>
      <c r="P5" s="73">
        <f t="shared" ref="P5:P11" si="5">I5+N5</f>
        <v>0</v>
      </c>
      <c r="Q5" s="231">
        <v>54000</v>
      </c>
      <c r="R5" s="90"/>
      <c r="S5" s="26"/>
      <c r="T5" s="26"/>
    </row>
    <row r="6" spans="1:36" ht="18" customHeight="1">
      <c r="A6" s="48">
        <f>IF(G6&lt;&gt;"",1+MAX($A$3:A5),"")</f>
        <v>2</v>
      </c>
      <c r="B6" s="42"/>
      <c r="C6" s="49"/>
      <c r="D6" s="50" t="s">
        <v>34</v>
      </c>
      <c r="E6" s="51">
        <v>1</v>
      </c>
      <c r="F6" s="51" t="s">
        <v>33</v>
      </c>
      <c r="G6" s="46">
        <v>0</v>
      </c>
      <c r="H6" s="47">
        <f t="shared" si="0"/>
        <v>1</v>
      </c>
      <c r="I6" s="73">
        <v>0</v>
      </c>
      <c r="J6" s="73">
        <f t="shared" si="1"/>
        <v>0</v>
      </c>
      <c r="K6" s="74">
        <v>0</v>
      </c>
      <c r="L6" s="75">
        <f t="shared" si="2"/>
        <v>0</v>
      </c>
      <c r="M6" s="76">
        <v>0</v>
      </c>
      <c r="N6" s="73">
        <f t="shared" si="3"/>
        <v>0</v>
      </c>
      <c r="O6" s="73">
        <f t="shared" si="4"/>
        <v>0</v>
      </c>
      <c r="P6" s="73">
        <f t="shared" si="5"/>
        <v>0</v>
      </c>
      <c r="Q6" s="232"/>
      <c r="R6" s="90"/>
      <c r="S6" s="26"/>
      <c r="T6" s="26"/>
    </row>
    <row r="7" spans="1:36" ht="18" customHeight="1">
      <c r="A7" s="41">
        <f>IF(G7&lt;&gt;"",1+MAX($A$3:A6),"")</f>
        <v>3</v>
      </c>
      <c r="B7" s="42"/>
      <c r="C7" s="49"/>
      <c r="D7" s="50" t="s">
        <v>35</v>
      </c>
      <c r="E7" s="51">
        <v>1</v>
      </c>
      <c r="F7" s="51" t="s">
        <v>33</v>
      </c>
      <c r="G7" s="46">
        <v>0</v>
      </c>
      <c r="H7" s="47">
        <f t="shared" si="0"/>
        <v>1</v>
      </c>
      <c r="I7" s="73">
        <v>0</v>
      </c>
      <c r="J7" s="73">
        <f t="shared" si="1"/>
        <v>0</v>
      </c>
      <c r="K7" s="74">
        <v>0</v>
      </c>
      <c r="L7" s="75">
        <f t="shared" si="2"/>
        <v>0</v>
      </c>
      <c r="M7" s="76">
        <v>0</v>
      </c>
      <c r="N7" s="73">
        <f t="shared" si="3"/>
        <v>0</v>
      </c>
      <c r="O7" s="73">
        <f t="shared" si="4"/>
        <v>0</v>
      </c>
      <c r="P7" s="73">
        <f t="shared" si="5"/>
        <v>0</v>
      </c>
      <c r="Q7" s="232"/>
      <c r="R7" s="90"/>
      <c r="S7" s="26"/>
      <c r="T7" s="26"/>
    </row>
    <row r="8" spans="1:36" ht="18" customHeight="1">
      <c r="A8" s="48">
        <f>IF(G8&lt;&gt;"",1+MAX($A$3:A7),"")</f>
        <v>4</v>
      </c>
      <c r="B8" s="42"/>
      <c r="C8" s="49"/>
      <c r="D8" s="50" t="s">
        <v>36</v>
      </c>
      <c r="E8" s="51">
        <v>1</v>
      </c>
      <c r="F8" s="51" t="s">
        <v>33</v>
      </c>
      <c r="G8" s="46">
        <v>0</v>
      </c>
      <c r="H8" s="47">
        <f t="shared" si="0"/>
        <v>1</v>
      </c>
      <c r="I8" s="73">
        <v>0</v>
      </c>
      <c r="J8" s="73">
        <f t="shared" si="1"/>
        <v>0</v>
      </c>
      <c r="K8" s="74">
        <v>0</v>
      </c>
      <c r="L8" s="75">
        <f t="shared" si="2"/>
        <v>0</v>
      </c>
      <c r="M8" s="76">
        <v>0</v>
      </c>
      <c r="N8" s="73">
        <f t="shared" si="3"/>
        <v>0</v>
      </c>
      <c r="O8" s="73">
        <f t="shared" si="4"/>
        <v>0</v>
      </c>
      <c r="P8" s="73">
        <f t="shared" si="5"/>
        <v>0</v>
      </c>
      <c r="Q8" s="232"/>
      <c r="R8" s="90"/>
    </row>
    <row r="9" spans="1:36" ht="18" customHeight="1">
      <c r="A9" s="41">
        <f>IF(G9&lt;&gt;"",1+MAX($A$3:A8),"")</f>
        <v>5</v>
      </c>
      <c r="B9" s="42"/>
      <c r="C9" s="49"/>
      <c r="D9" s="50" t="s">
        <v>37</v>
      </c>
      <c r="E9" s="51">
        <v>1</v>
      </c>
      <c r="F9" s="51" t="s">
        <v>33</v>
      </c>
      <c r="G9" s="46">
        <v>0</v>
      </c>
      <c r="H9" s="47">
        <f t="shared" si="0"/>
        <v>1</v>
      </c>
      <c r="I9" s="73">
        <v>0</v>
      </c>
      <c r="J9" s="73">
        <f t="shared" si="1"/>
        <v>0</v>
      </c>
      <c r="K9" s="74">
        <v>0</v>
      </c>
      <c r="L9" s="75">
        <f t="shared" si="2"/>
        <v>0</v>
      </c>
      <c r="M9" s="76">
        <v>0</v>
      </c>
      <c r="N9" s="73">
        <f t="shared" si="3"/>
        <v>0</v>
      </c>
      <c r="O9" s="73">
        <f t="shared" si="4"/>
        <v>0</v>
      </c>
      <c r="P9" s="73">
        <f t="shared" si="5"/>
        <v>0</v>
      </c>
      <c r="Q9" s="232"/>
      <c r="R9" s="90"/>
    </row>
    <row r="10" spans="1:36" ht="18" customHeight="1">
      <c r="A10" s="48">
        <f>IF(G10&lt;&gt;"",1+MAX($A$3:A9),"")</f>
        <v>6</v>
      </c>
      <c r="B10" s="42"/>
      <c r="C10" s="49"/>
      <c r="D10" s="50" t="s">
        <v>38</v>
      </c>
      <c r="E10" s="51">
        <v>1</v>
      </c>
      <c r="F10" s="51" t="s">
        <v>33</v>
      </c>
      <c r="G10" s="46">
        <v>0</v>
      </c>
      <c r="H10" s="47">
        <f t="shared" si="0"/>
        <v>1</v>
      </c>
      <c r="I10" s="73">
        <v>0</v>
      </c>
      <c r="J10" s="73">
        <f t="shared" si="1"/>
        <v>0</v>
      </c>
      <c r="K10" s="74">
        <v>0</v>
      </c>
      <c r="L10" s="75">
        <f t="shared" si="2"/>
        <v>0</v>
      </c>
      <c r="M10" s="76">
        <v>0</v>
      </c>
      <c r="N10" s="73">
        <f t="shared" si="3"/>
        <v>0</v>
      </c>
      <c r="O10" s="73">
        <f t="shared" si="4"/>
        <v>0</v>
      </c>
      <c r="P10" s="73">
        <f t="shared" si="5"/>
        <v>0</v>
      </c>
      <c r="Q10" s="232"/>
      <c r="R10" s="90"/>
    </row>
    <row r="11" spans="1:36" ht="18" customHeight="1">
      <c r="A11" s="41">
        <f>IF(G11&lt;&gt;"",1+MAX($A$3:A10),"")</f>
        <v>7</v>
      </c>
      <c r="B11" s="42"/>
      <c r="C11" s="52"/>
      <c r="D11" s="53" t="s">
        <v>39</v>
      </c>
      <c r="E11" s="54">
        <v>1</v>
      </c>
      <c r="F11" s="54" t="s">
        <v>33</v>
      </c>
      <c r="G11" s="46">
        <v>0</v>
      </c>
      <c r="H11" s="47">
        <f t="shared" si="0"/>
        <v>1</v>
      </c>
      <c r="I11" s="73">
        <v>0</v>
      </c>
      <c r="J11" s="73">
        <f t="shared" si="1"/>
        <v>0</v>
      </c>
      <c r="K11" s="74">
        <v>0</v>
      </c>
      <c r="L11" s="75">
        <f t="shared" si="2"/>
        <v>0</v>
      </c>
      <c r="M11" s="76">
        <v>0</v>
      </c>
      <c r="N11" s="73">
        <f t="shared" si="3"/>
        <v>0</v>
      </c>
      <c r="O11" s="73">
        <f t="shared" si="4"/>
        <v>0</v>
      </c>
      <c r="P11" s="73">
        <f t="shared" si="5"/>
        <v>0</v>
      </c>
      <c r="Q11" s="233"/>
      <c r="R11" s="90"/>
    </row>
    <row r="12" spans="1:36" customFormat="1" ht="18" customHeight="1">
      <c r="A12" s="49" t="str">
        <f>IF(G12&lt;&gt;"",1+MAX($A$3:A11),"")</f>
        <v/>
      </c>
      <c r="B12" s="42"/>
      <c r="C12" s="55"/>
      <c r="D12" s="53"/>
      <c r="E12" s="54"/>
      <c r="F12" s="54"/>
      <c r="G12" s="56"/>
      <c r="H12" s="57"/>
      <c r="I12" s="77"/>
      <c r="J12" s="77"/>
      <c r="K12" s="78"/>
      <c r="L12" s="79"/>
      <c r="M12" s="80"/>
      <c r="N12" s="77"/>
      <c r="O12" s="77"/>
      <c r="P12" s="77"/>
      <c r="Q12" s="89"/>
      <c r="R12" s="91"/>
    </row>
    <row r="13" spans="1:36" s="26" customFormat="1" ht="18">
      <c r="A13" s="55" t="str">
        <f>IF(G13&lt;&gt;"",1+MAX($A$3:A12),"")</f>
        <v/>
      </c>
      <c r="B13" s="55"/>
      <c r="C13" s="58"/>
      <c r="D13" s="59" t="s">
        <v>40</v>
      </c>
      <c r="E13" s="60"/>
      <c r="F13" s="61"/>
      <c r="G13" s="61"/>
      <c r="H13" s="61"/>
      <c r="I13" s="81"/>
      <c r="J13" s="81"/>
      <c r="K13" s="61"/>
      <c r="L13" s="61"/>
      <c r="M13" s="81"/>
      <c r="N13" s="81"/>
      <c r="O13" s="81"/>
      <c r="P13" s="81"/>
      <c r="Q13" s="92"/>
      <c r="R13" s="93">
        <f>SUM(Q4:Q13)</f>
        <v>54000</v>
      </c>
    </row>
    <row r="14" spans="1:36" s="26" customFormat="1">
      <c r="A14" s="215" t="str">
        <f>IF(G14&lt;&gt;"",1+MAX($A$3:A13),"")</f>
        <v/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7"/>
    </row>
    <row r="15" spans="1:36" s="28" customFormat="1" ht="18">
      <c r="A15" s="62" t="str">
        <f>IF(G15&lt;&gt;"",1+MAX($A$3:A14),"")</f>
        <v/>
      </c>
      <c r="B15" s="63"/>
      <c r="C15" s="63">
        <v>22</v>
      </c>
      <c r="D15" s="64" t="s">
        <v>41</v>
      </c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94"/>
      <c r="R15" s="95"/>
      <c r="S15" s="96"/>
    </row>
    <row r="16" spans="1:36" s="29" customFormat="1" ht="18">
      <c r="A16" s="48" t="str">
        <f>IF(G16&lt;&gt;"",1+MAX($A$3:A15),"")</f>
        <v/>
      </c>
      <c r="B16" s="65"/>
      <c r="C16" s="66"/>
      <c r="D16" s="67" t="s">
        <v>42</v>
      </c>
      <c r="E16" s="51"/>
      <c r="F16" s="51"/>
      <c r="G16" s="51"/>
      <c r="H16" s="51"/>
      <c r="I16" s="73"/>
      <c r="J16" s="73"/>
      <c r="K16" s="82"/>
      <c r="L16" s="83"/>
      <c r="M16" s="84"/>
      <c r="N16" s="73"/>
      <c r="O16" s="73"/>
      <c r="P16" s="73"/>
      <c r="Q16" s="97"/>
      <c r="R16" s="98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</row>
    <row r="17" spans="1:36" s="29" customFormat="1">
      <c r="A17" s="48" t="str">
        <f>IF(G17&lt;&gt;"",1+MAX($A$3:A16),"")</f>
        <v/>
      </c>
      <c r="B17" s="230"/>
      <c r="C17" s="68"/>
      <c r="D17" s="69" t="s">
        <v>43</v>
      </c>
      <c r="E17" s="66"/>
      <c r="F17" s="51"/>
      <c r="G17" s="70"/>
      <c r="H17" s="71"/>
      <c r="I17" s="73"/>
      <c r="J17" s="73"/>
      <c r="K17" s="74"/>
      <c r="L17" s="75"/>
      <c r="M17" s="76"/>
      <c r="N17" s="73"/>
      <c r="O17" s="73"/>
      <c r="P17" s="73"/>
      <c r="Q17" s="100"/>
      <c r="R17" s="90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</row>
    <row r="18" spans="1:36" s="29" customFormat="1">
      <c r="A18" s="48">
        <f>IF(G18&lt;&gt;"",1+MAX($A$3:A17),"")</f>
        <v>8</v>
      </c>
      <c r="B18" s="230"/>
      <c r="C18" s="68"/>
      <c r="D18" s="50" t="s">
        <v>44</v>
      </c>
      <c r="E18" s="66">
        <v>64.849999999999994</v>
      </c>
      <c r="F18" s="51" t="s">
        <v>45</v>
      </c>
      <c r="G18" s="70">
        <v>0.05</v>
      </c>
      <c r="H18" s="71">
        <f t="shared" ref="H18:H21" si="6">E18*(1+G18)</f>
        <v>68.092500000000001</v>
      </c>
      <c r="I18" s="73">
        <f>4/1*0.75</f>
        <v>3</v>
      </c>
      <c r="J18" s="73">
        <f t="shared" ref="J18:J21" si="7">I18*H18</f>
        <v>204.2775</v>
      </c>
      <c r="K18" s="74">
        <v>0.105</v>
      </c>
      <c r="L18" s="75">
        <f t="shared" ref="L18" si="8">+K18*H18</f>
        <v>7.1497124999999997</v>
      </c>
      <c r="M18" s="76">
        <f>'LABOR SHEET'!C$5</f>
        <v>57.65</v>
      </c>
      <c r="N18" s="73">
        <f t="shared" ref="N18" si="9">K18*M18</f>
        <v>6.0532500000000002</v>
      </c>
      <c r="O18" s="73">
        <f t="shared" ref="O18" si="10">M18*L18</f>
        <v>412.18092562499999</v>
      </c>
      <c r="P18" s="73">
        <f t="shared" ref="P18" si="11">I18+N18</f>
        <v>9.0532500000000002</v>
      </c>
      <c r="Q18" s="100">
        <f t="shared" ref="Q18" si="12">P18*H18</f>
        <v>616.45842562500002</v>
      </c>
      <c r="R18" s="90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</row>
    <row r="19" spans="1:36" s="29" customFormat="1">
      <c r="A19" s="48">
        <f>IF(G19&lt;&gt;"",1+MAX($A$3:A18),"")</f>
        <v>9</v>
      </c>
      <c r="B19" s="230"/>
      <c r="C19" s="68"/>
      <c r="D19" s="50" t="s">
        <v>46</v>
      </c>
      <c r="E19" s="66">
        <v>145.27000000000001</v>
      </c>
      <c r="F19" s="51" t="s">
        <v>45</v>
      </c>
      <c r="G19" s="70">
        <v>0.05</v>
      </c>
      <c r="H19" s="71">
        <f t="shared" si="6"/>
        <v>152.5335</v>
      </c>
      <c r="I19" s="73">
        <f>5.02/1.25</f>
        <v>4.016</v>
      </c>
      <c r="J19" s="73">
        <f t="shared" si="7"/>
        <v>612.57453599999997</v>
      </c>
      <c r="K19" s="74">
        <v>0.125</v>
      </c>
      <c r="L19" s="75">
        <f t="shared" ref="L19:L25" si="13">+K19*H19</f>
        <v>19.0666875</v>
      </c>
      <c r="M19" s="76">
        <f>'LABOR SHEET'!C$5</f>
        <v>57.65</v>
      </c>
      <c r="N19" s="73">
        <f t="shared" ref="N19:N25" si="14">K19*M19</f>
        <v>7.2062499999999998</v>
      </c>
      <c r="O19" s="73">
        <f t="shared" ref="O19:O25" si="15">M19*L19</f>
        <v>1099.1945343750001</v>
      </c>
      <c r="P19" s="73">
        <f t="shared" ref="P19:P25" si="16">I19+N19</f>
        <v>11.222250000000001</v>
      </c>
      <c r="Q19" s="100">
        <f t="shared" ref="Q19:Q25" si="17">P19*H19</f>
        <v>1711.769070375</v>
      </c>
      <c r="R19" s="90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</row>
    <row r="20" spans="1:36" s="29" customFormat="1">
      <c r="A20" s="48">
        <f>IF(G20&lt;&gt;"",1+MAX($A$3:A19),"")</f>
        <v>10</v>
      </c>
      <c r="B20" s="230"/>
      <c r="C20" s="68"/>
      <c r="D20" s="50" t="s">
        <v>47</v>
      </c>
      <c r="E20" s="66">
        <v>341.28</v>
      </c>
      <c r="F20" s="51" t="s">
        <v>45</v>
      </c>
      <c r="G20" s="70">
        <v>0.05</v>
      </c>
      <c r="H20" s="71">
        <f t="shared" si="6"/>
        <v>358.34399999999999</v>
      </c>
      <c r="I20" s="73">
        <v>5.0199999999999996</v>
      </c>
      <c r="J20" s="73">
        <f t="shared" si="7"/>
        <v>1798.88688</v>
      </c>
      <c r="K20" s="74">
        <v>0.18</v>
      </c>
      <c r="L20" s="75">
        <f t="shared" si="13"/>
        <v>64.501919999999998</v>
      </c>
      <c r="M20" s="76">
        <f>'LABOR SHEET'!C$5</f>
        <v>57.65</v>
      </c>
      <c r="N20" s="73">
        <f t="shared" si="14"/>
        <v>10.377000000000001</v>
      </c>
      <c r="O20" s="73">
        <f t="shared" si="15"/>
        <v>3718.5356879999999</v>
      </c>
      <c r="P20" s="73">
        <f t="shared" si="16"/>
        <v>15.397</v>
      </c>
      <c r="Q20" s="100">
        <f t="shared" si="17"/>
        <v>5517.422568</v>
      </c>
      <c r="R20" s="90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</row>
    <row r="21" spans="1:36" s="29" customFormat="1">
      <c r="A21" s="48">
        <f>IF(G21&lt;&gt;"",1+MAX($A$3:A20),"")</f>
        <v>11</v>
      </c>
      <c r="B21" s="230"/>
      <c r="C21" s="68"/>
      <c r="D21" s="50" t="s">
        <v>48</v>
      </c>
      <c r="E21" s="66">
        <v>29.58</v>
      </c>
      <c r="F21" s="51" t="s">
        <v>45</v>
      </c>
      <c r="G21" s="70">
        <v>0.05</v>
      </c>
      <c r="H21" s="71">
        <f t="shared" si="6"/>
        <v>31.059000000000001</v>
      </c>
      <c r="I21" s="73">
        <v>5.86</v>
      </c>
      <c r="J21" s="73">
        <f t="shared" si="7"/>
        <v>182.00574</v>
      </c>
      <c r="K21" s="74">
        <v>0.2</v>
      </c>
      <c r="L21" s="75">
        <f t="shared" si="13"/>
        <v>6.2118000000000002</v>
      </c>
      <c r="M21" s="76">
        <f>'LABOR SHEET'!C$5</f>
        <v>57.65</v>
      </c>
      <c r="N21" s="73">
        <f t="shared" si="14"/>
        <v>11.53</v>
      </c>
      <c r="O21" s="73">
        <f t="shared" si="15"/>
        <v>358.11027000000001</v>
      </c>
      <c r="P21" s="73">
        <f t="shared" si="16"/>
        <v>17.39</v>
      </c>
      <c r="Q21" s="100">
        <f t="shared" si="17"/>
        <v>540.11600999999996</v>
      </c>
      <c r="R21" s="90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</row>
    <row r="22" spans="1:36" s="29" customFormat="1">
      <c r="A22" s="48">
        <f>IF(G22&lt;&gt;"",1+MAX($A$3:A21),"")</f>
        <v>12</v>
      </c>
      <c r="B22" s="230"/>
      <c r="C22" s="68"/>
      <c r="D22" s="50" t="s">
        <v>49</v>
      </c>
      <c r="E22" s="66">
        <v>224.28</v>
      </c>
      <c r="F22" s="51" t="s">
        <v>45</v>
      </c>
      <c r="G22" s="70">
        <v>0.05</v>
      </c>
      <c r="H22" s="71">
        <f t="shared" ref="H22:H25" si="18">E22*(1+G22)</f>
        <v>235.494</v>
      </c>
      <c r="I22" s="73">
        <v>7.25</v>
      </c>
      <c r="J22" s="73">
        <f t="shared" ref="J22:J25" si="19">I22*H22</f>
        <v>1707.3315</v>
      </c>
      <c r="K22" s="74">
        <v>0.26200000000000001</v>
      </c>
      <c r="L22" s="75">
        <f t="shared" si="13"/>
        <v>61.699427999999997</v>
      </c>
      <c r="M22" s="76">
        <f>'LABOR SHEET'!C$5</f>
        <v>57.65</v>
      </c>
      <c r="N22" s="73">
        <f t="shared" si="14"/>
        <v>15.1043</v>
      </c>
      <c r="O22" s="73">
        <f t="shared" si="15"/>
        <v>3556.9720241999999</v>
      </c>
      <c r="P22" s="73">
        <f t="shared" si="16"/>
        <v>22.354299999999999</v>
      </c>
      <c r="Q22" s="100">
        <f t="shared" si="17"/>
        <v>5264.3035241999996</v>
      </c>
      <c r="R22" s="90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</row>
    <row r="23" spans="1:36" s="29" customFormat="1">
      <c r="A23" s="48">
        <f>IF(G23&lt;&gt;"",1+MAX($A$3:A22),"")</f>
        <v>13</v>
      </c>
      <c r="B23" s="230"/>
      <c r="C23" s="68"/>
      <c r="D23" s="50" t="s">
        <v>50</v>
      </c>
      <c r="E23" s="66">
        <v>111.67</v>
      </c>
      <c r="F23" s="51" t="s">
        <v>45</v>
      </c>
      <c r="G23" s="70">
        <v>0.05</v>
      </c>
      <c r="H23" s="71">
        <f t="shared" si="18"/>
        <v>117.2535</v>
      </c>
      <c r="I23" s="73">
        <v>15.11</v>
      </c>
      <c r="J23" s="73">
        <f t="shared" si="19"/>
        <v>1771.7003850000001</v>
      </c>
      <c r="K23" s="74">
        <v>0.32</v>
      </c>
      <c r="L23" s="75">
        <f t="shared" si="13"/>
        <v>37.521120000000003</v>
      </c>
      <c r="M23" s="76">
        <f>'LABOR SHEET'!C$5</f>
        <v>57.65</v>
      </c>
      <c r="N23" s="73">
        <f t="shared" si="14"/>
        <v>18.448</v>
      </c>
      <c r="O23" s="73">
        <f t="shared" si="15"/>
        <v>2163.092568</v>
      </c>
      <c r="P23" s="73">
        <f t="shared" si="16"/>
        <v>33.558</v>
      </c>
      <c r="Q23" s="100">
        <f t="shared" si="17"/>
        <v>3934.7929530000001</v>
      </c>
      <c r="R23" s="90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</row>
    <row r="24" spans="1:36" s="29" customFormat="1">
      <c r="A24" s="48">
        <f>IF(G24&lt;&gt;"",1+MAX($A$3:A23),"")</f>
        <v>14</v>
      </c>
      <c r="B24" s="230"/>
      <c r="C24" s="68"/>
      <c r="D24" s="50" t="s">
        <v>51</v>
      </c>
      <c r="E24" s="66">
        <v>193.04</v>
      </c>
      <c r="F24" s="51" t="s">
        <v>45</v>
      </c>
      <c r="G24" s="70">
        <v>0.05</v>
      </c>
      <c r="H24" s="71">
        <f t="shared" si="18"/>
        <v>202.69200000000001</v>
      </c>
      <c r="I24" s="73">
        <f>28.82/4*3</f>
        <v>21.614999999999998</v>
      </c>
      <c r="J24" s="73">
        <f t="shared" si="19"/>
        <v>4381.1875799999998</v>
      </c>
      <c r="K24" s="74">
        <v>0.36499999999999999</v>
      </c>
      <c r="L24" s="75">
        <f t="shared" si="13"/>
        <v>73.982579999999999</v>
      </c>
      <c r="M24" s="76">
        <f>'LABOR SHEET'!C$5</f>
        <v>57.65</v>
      </c>
      <c r="N24" s="73">
        <f t="shared" si="14"/>
        <v>21.042249999999999</v>
      </c>
      <c r="O24" s="73">
        <f t="shared" si="15"/>
        <v>4265.0957369999996</v>
      </c>
      <c r="P24" s="73">
        <f t="shared" si="16"/>
        <v>42.657249999999998</v>
      </c>
      <c r="Q24" s="100">
        <f t="shared" si="17"/>
        <v>8646.2833169999994</v>
      </c>
      <c r="R24" s="90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</row>
    <row r="25" spans="1:36" s="29" customFormat="1">
      <c r="A25" s="48">
        <f>IF(G25&lt;&gt;"",1+MAX($A$3:A24),"")</f>
        <v>15</v>
      </c>
      <c r="B25" s="230"/>
      <c r="C25" s="68"/>
      <c r="D25" s="50" t="s">
        <v>52</v>
      </c>
      <c r="E25" s="66">
        <v>66.58</v>
      </c>
      <c r="F25" s="51" t="s">
        <v>45</v>
      </c>
      <c r="G25" s="70">
        <v>0.05</v>
      </c>
      <c r="H25" s="71">
        <f t="shared" si="18"/>
        <v>69.909000000000006</v>
      </c>
      <c r="I25" s="73">
        <v>28.82</v>
      </c>
      <c r="J25" s="73">
        <f t="shared" si="19"/>
        <v>2014.77738</v>
      </c>
      <c r="K25" s="74">
        <v>0.44400000000000001</v>
      </c>
      <c r="L25" s="75">
        <f t="shared" si="13"/>
        <v>31.039596</v>
      </c>
      <c r="M25" s="76">
        <f>'LABOR SHEET'!C$5</f>
        <v>57.65</v>
      </c>
      <c r="N25" s="73">
        <f t="shared" si="14"/>
        <v>25.596599999999999</v>
      </c>
      <c r="O25" s="73">
        <f t="shared" si="15"/>
        <v>1789.4327094</v>
      </c>
      <c r="P25" s="73">
        <f t="shared" si="16"/>
        <v>54.416600000000003</v>
      </c>
      <c r="Q25" s="100">
        <f t="shared" si="17"/>
        <v>3804.2100894</v>
      </c>
      <c r="R25" s="90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</row>
    <row r="26" spans="1:36" s="29" customFormat="1">
      <c r="A26" s="48" t="str">
        <f>IF(G26&lt;&gt;"",1+MAX($A$3:A25),"")</f>
        <v/>
      </c>
      <c r="B26" s="230"/>
      <c r="C26" s="68"/>
      <c r="D26" s="50"/>
      <c r="E26" s="66"/>
      <c r="F26" s="51"/>
      <c r="G26" s="70"/>
      <c r="H26" s="71"/>
      <c r="I26" s="77"/>
      <c r="J26" s="73"/>
      <c r="K26" s="74"/>
      <c r="L26" s="75"/>
      <c r="M26" s="76"/>
      <c r="N26" s="73"/>
      <c r="O26" s="73"/>
      <c r="P26" s="73"/>
      <c r="Q26" s="100"/>
      <c r="R26" s="90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</row>
    <row r="27" spans="1:36" s="29" customFormat="1">
      <c r="A27" s="48" t="str">
        <f>IF(G27&lt;&gt;"",1+MAX($A$3:A26),"")</f>
        <v/>
      </c>
      <c r="B27" s="230"/>
      <c r="C27" s="68"/>
      <c r="D27" s="72" t="s">
        <v>53</v>
      </c>
      <c r="E27" s="66"/>
      <c r="F27" s="51"/>
      <c r="G27" s="70"/>
      <c r="H27" s="71"/>
      <c r="I27" s="77"/>
      <c r="J27" s="73"/>
      <c r="K27" s="74"/>
      <c r="L27" s="75"/>
      <c r="M27" s="76"/>
      <c r="N27" s="73"/>
      <c r="O27" s="73"/>
      <c r="P27" s="73"/>
      <c r="Q27" s="100"/>
      <c r="R27" s="90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</row>
    <row r="28" spans="1:36" s="29" customFormat="1">
      <c r="A28" s="48">
        <f>IF(G28&lt;&gt;"",1+MAX($A$3:A27),"")</f>
        <v>16</v>
      </c>
      <c r="B28" s="230"/>
      <c r="C28" s="68"/>
      <c r="D28" s="50" t="s">
        <v>54</v>
      </c>
      <c r="E28" s="66">
        <v>5</v>
      </c>
      <c r="F28" s="51" t="s">
        <v>55</v>
      </c>
      <c r="G28" s="70">
        <v>0</v>
      </c>
      <c r="H28" s="71">
        <f t="shared" ref="H28:H33" si="20">E28*(1+G28)</f>
        <v>5</v>
      </c>
      <c r="I28" s="73">
        <v>4.59</v>
      </c>
      <c r="J28" s="73">
        <f t="shared" ref="J28:J33" si="21">I28*H28</f>
        <v>22.95</v>
      </c>
      <c r="K28" s="74">
        <v>0.55000000000000004</v>
      </c>
      <c r="L28" s="75">
        <f t="shared" ref="L28:L56" si="22">+K28*H28</f>
        <v>2.75</v>
      </c>
      <c r="M28" s="76">
        <f>'LABOR SHEET'!C$5</f>
        <v>57.65</v>
      </c>
      <c r="N28" s="73">
        <f t="shared" ref="N28:N56" si="23">K28*M28</f>
        <v>31.7075</v>
      </c>
      <c r="O28" s="73">
        <f t="shared" ref="O28:O56" si="24">M28*L28</f>
        <v>158.53749999999999</v>
      </c>
      <c r="P28" s="73">
        <f t="shared" ref="P28:P56" si="25">I28+N28</f>
        <v>36.297499999999999</v>
      </c>
      <c r="Q28" s="100">
        <f t="shared" ref="Q28:Q56" si="26">P28*H28</f>
        <v>181.48750000000001</v>
      </c>
      <c r="R28" s="90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</row>
    <row r="29" spans="1:36" s="29" customFormat="1">
      <c r="A29" s="48">
        <f>IF(G29&lt;&gt;"",1+MAX($A$3:A28),"")</f>
        <v>17</v>
      </c>
      <c r="B29" s="230"/>
      <c r="C29" s="68"/>
      <c r="D29" s="50" t="s">
        <v>56</v>
      </c>
      <c r="E29" s="66">
        <v>12</v>
      </c>
      <c r="F29" s="51" t="s">
        <v>55</v>
      </c>
      <c r="G29" s="70">
        <v>0</v>
      </c>
      <c r="H29" s="71">
        <f t="shared" si="20"/>
        <v>12</v>
      </c>
      <c r="I29" s="73">
        <v>8.5</v>
      </c>
      <c r="J29" s="73">
        <f t="shared" si="21"/>
        <v>102</v>
      </c>
      <c r="K29" s="74">
        <v>0.56000000000000005</v>
      </c>
      <c r="L29" s="75">
        <f t="shared" si="22"/>
        <v>6.72</v>
      </c>
      <c r="M29" s="76">
        <f>'LABOR SHEET'!C$5</f>
        <v>57.65</v>
      </c>
      <c r="N29" s="73">
        <f t="shared" si="23"/>
        <v>32.283999999999999</v>
      </c>
      <c r="O29" s="73">
        <f t="shared" si="24"/>
        <v>387.40800000000002</v>
      </c>
      <c r="P29" s="73">
        <f t="shared" si="25"/>
        <v>40.783999999999999</v>
      </c>
      <c r="Q29" s="100">
        <f t="shared" si="26"/>
        <v>489.40800000000002</v>
      </c>
      <c r="R29" s="90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</row>
    <row r="30" spans="1:36" s="29" customFormat="1">
      <c r="A30" s="48">
        <f>IF(G30&lt;&gt;"",1+MAX($A$3:A29),"")</f>
        <v>18</v>
      </c>
      <c r="B30" s="230"/>
      <c r="C30" s="68"/>
      <c r="D30" s="50" t="s">
        <v>57</v>
      </c>
      <c r="E30" s="66">
        <v>25</v>
      </c>
      <c r="F30" s="51" t="s">
        <v>55</v>
      </c>
      <c r="G30" s="70">
        <v>0</v>
      </c>
      <c r="H30" s="71">
        <f t="shared" si="20"/>
        <v>25</v>
      </c>
      <c r="I30" s="73">
        <v>9.1</v>
      </c>
      <c r="J30" s="73">
        <f t="shared" si="21"/>
        <v>227.5</v>
      </c>
      <c r="K30" s="74">
        <v>0.56999999999999995</v>
      </c>
      <c r="L30" s="75">
        <f t="shared" si="22"/>
        <v>14.25</v>
      </c>
      <c r="M30" s="76">
        <f>'LABOR SHEET'!C$5</f>
        <v>57.65</v>
      </c>
      <c r="N30" s="73">
        <f t="shared" si="23"/>
        <v>32.860500000000002</v>
      </c>
      <c r="O30" s="73">
        <f t="shared" si="24"/>
        <v>821.51250000000005</v>
      </c>
      <c r="P30" s="73">
        <f t="shared" si="25"/>
        <v>41.960500000000003</v>
      </c>
      <c r="Q30" s="100">
        <f t="shared" si="26"/>
        <v>1049.0125</v>
      </c>
      <c r="R30" s="90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</row>
    <row r="31" spans="1:36" s="29" customFormat="1">
      <c r="A31" s="48">
        <f>IF(G31&lt;&gt;"",1+MAX($A$3:A30),"")</f>
        <v>19</v>
      </c>
      <c r="B31" s="230"/>
      <c r="C31" s="68"/>
      <c r="D31" s="50" t="s">
        <v>58</v>
      </c>
      <c r="E31" s="66">
        <v>1</v>
      </c>
      <c r="F31" s="51" t="s">
        <v>55</v>
      </c>
      <c r="G31" s="70">
        <v>0</v>
      </c>
      <c r="H31" s="71">
        <f t="shared" si="20"/>
        <v>1</v>
      </c>
      <c r="I31" s="73">
        <v>12.1</v>
      </c>
      <c r="J31" s="73">
        <f t="shared" si="21"/>
        <v>12.1</v>
      </c>
      <c r="K31" s="74">
        <v>0.57999999999999996</v>
      </c>
      <c r="L31" s="75">
        <f t="shared" si="22"/>
        <v>0.57999999999999996</v>
      </c>
      <c r="M31" s="76">
        <f>'LABOR SHEET'!C$5</f>
        <v>57.65</v>
      </c>
      <c r="N31" s="73">
        <f t="shared" si="23"/>
        <v>33.436999999999998</v>
      </c>
      <c r="O31" s="73">
        <f t="shared" si="24"/>
        <v>33.436999999999998</v>
      </c>
      <c r="P31" s="73">
        <f t="shared" si="25"/>
        <v>45.536999999999999</v>
      </c>
      <c r="Q31" s="100">
        <f t="shared" si="26"/>
        <v>45.536999999999999</v>
      </c>
      <c r="R31" s="90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</row>
    <row r="32" spans="1:36" s="29" customFormat="1">
      <c r="A32" s="48">
        <f>IF(G32&lt;&gt;"",1+MAX($A$3:A31),"")</f>
        <v>20</v>
      </c>
      <c r="B32" s="230"/>
      <c r="C32" s="68"/>
      <c r="D32" s="50" t="s">
        <v>59</v>
      </c>
      <c r="E32" s="66">
        <v>5</v>
      </c>
      <c r="F32" s="51" t="s">
        <v>55</v>
      </c>
      <c r="G32" s="70">
        <v>0</v>
      </c>
      <c r="H32" s="71">
        <f t="shared" si="20"/>
        <v>5</v>
      </c>
      <c r="I32" s="73">
        <v>15.2</v>
      </c>
      <c r="J32" s="73">
        <f t="shared" si="21"/>
        <v>76</v>
      </c>
      <c r="K32" s="74">
        <v>0.59</v>
      </c>
      <c r="L32" s="75">
        <f t="shared" si="22"/>
        <v>2.95</v>
      </c>
      <c r="M32" s="76">
        <f>'LABOR SHEET'!C$5</f>
        <v>57.65</v>
      </c>
      <c r="N32" s="73">
        <f t="shared" si="23"/>
        <v>34.013500000000001</v>
      </c>
      <c r="O32" s="73">
        <f t="shared" si="24"/>
        <v>170.0675</v>
      </c>
      <c r="P32" s="73">
        <f t="shared" si="25"/>
        <v>49.213500000000003</v>
      </c>
      <c r="Q32" s="100">
        <f t="shared" si="26"/>
        <v>246.0675</v>
      </c>
      <c r="R32" s="90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</row>
    <row r="33" spans="1:36" s="29" customFormat="1">
      <c r="A33" s="48">
        <f>IF(G33&lt;&gt;"",1+MAX($A$3:A32),"")</f>
        <v>21</v>
      </c>
      <c r="B33" s="230"/>
      <c r="C33" s="68"/>
      <c r="D33" s="50" t="s">
        <v>60</v>
      </c>
      <c r="E33" s="66">
        <v>4</v>
      </c>
      <c r="F33" s="51" t="s">
        <v>55</v>
      </c>
      <c r="G33" s="70">
        <v>0</v>
      </c>
      <c r="H33" s="71">
        <f t="shared" si="20"/>
        <v>4</v>
      </c>
      <c r="I33" s="73">
        <v>22.5</v>
      </c>
      <c r="J33" s="73">
        <f t="shared" si="21"/>
        <v>90</v>
      </c>
      <c r="K33" s="74">
        <v>0.6</v>
      </c>
      <c r="L33" s="75">
        <f t="shared" si="22"/>
        <v>2.4</v>
      </c>
      <c r="M33" s="76">
        <f>'LABOR SHEET'!C$5</f>
        <v>57.65</v>
      </c>
      <c r="N33" s="73">
        <f t="shared" si="23"/>
        <v>34.590000000000003</v>
      </c>
      <c r="O33" s="73">
        <f t="shared" si="24"/>
        <v>138.36000000000001</v>
      </c>
      <c r="P33" s="73">
        <f t="shared" si="25"/>
        <v>57.09</v>
      </c>
      <c r="Q33" s="100">
        <f t="shared" si="26"/>
        <v>228.36</v>
      </c>
      <c r="R33" s="90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</row>
    <row r="34" spans="1:36" s="29" customFormat="1">
      <c r="A34" s="48">
        <f>IF(G34&lt;&gt;"",1+MAX($A$3:A33),"")</f>
        <v>22</v>
      </c>
      <c r="B34" s="230"/>
      <c r="C34" s="68"/>
      <c r="D34" s="50" t="s">
        <v>61</v>
      </c>
      <c r="E34" s="66">
        <v>2</v>
      </c>
      <c r="F34" s="51" t="s">
        <v>55</v>
      </c>
      <c r="G34" s="70">
        <v>0</v>
      </c>
      <c r="H34" s="71">
        <f t="shared" ref="H34:H39" si="27">E34*(1+G34)</f>
        <v>2</v>
      </c>
      <c r="I34" s="73">
        <v>32.53</v>
      </c>
      <c r="J34" s="73">
        <f t="shared" ref="J34:J39" si="28">I34*H34</f>
        <v>65.06</v>
      </c>
      <c r="K34" s="74">
        <v>0.61</v>
      </c>
      <c r="L34" s="75">
        <f t="shared" si="22"/>
        <v>1.22</v>
      </c>
      <c r="M34" s="76">
        <f>'LABOR SHEET'!C$5</f>
        <v>57.65</v>
      </c>
      <c r="N34" s="73">
        <f t="shared" si="23"/>
        <v>35.166499999999999</v>
      </c>
      <c r="O34" s="73">
        <f t="shared" si="24"/>
        <v>70.332999999999998</v>
      </c>
      <c r="P34" s="73">
        <f t="shared" si="25"/>
        <v>67.6965</v>
      </c>
      <c r="Q34" s="100">
        <f t="shared" si="26"/>
        <v>135.393</v>
      </c>
      <c r="R34" s="90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</row>
    <row r="35" spans="1:36" s="29" customFormat="1">
      <c r="A35" s="48">
        <f>IF(G35&lt;&gt;"",1+MAX($A$3:A34),"")</f>
        <v>23</v>
      </c>
      <c r="B35" s="230"/>
      <c r="C35" s="68"/>
      <c r="D35" s="50" t="s">
        <v>62</v>
      </c>
      <c r="E35" s="66">
        <v>2</v>
      </c>
      <c r="F35" s="51" t="s">
        <v>55</v>
      </c>
      <c r="G35" s="70">
        <v>0</v>
      </c>
      <c r="H35" s="71">
        <f t="shared" si="27"/>
        <v>2</v>
      </c>
      <c r="I35" s="73">
        <v>6.45</v>
      </c>
      <c r="J35" s="73">
        <f t="shared" si="28"/>
        <v>12.9</v>
      </c>
      <c r="K35" s="74">
        <v>0.65</v>
      </c>
      <c r="L35" s="75">
        <f t="shared" si="22"/>
        <v>1.3</v>
      </c>
      <c r="M35" s="76">
        <f>'LABOR SHEET'!C$5</f>
        <v>57.65</v>
      </c>
      <c r="N35" s="73">
        <f t="shared" si="23"/>
        <v>37.472499999999997</v>
      </c>
      <c r="O35" s="73">
        <f t="shared" si="24"/>
        <v>74.944999999999993</v>
      </c>
      <c r="P35" s="73">
        <f t="shared" si="25"/>
        <v>43.922499999999999</v>
      </c>
      <c r="Q35" s="100">
        <f t="shared" si="26"/>
        <v>87.844999999999999</v>
      </c>
      <c r="R35" s="90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</row>
    <row r="36" spans="1:36" s="29" customFormat="1">
      <c r="A36" s="48">
        <f>IF(G36&lt;&gt;"",1+MAX($A$3:A35),"")</f>
        <v>24</v>
      </c>
      <c r="B36" s="230"/>
      <c r="C36" s="68"/>
      <c r="D36" s="50" t="s">
        <v>63</v>
      </c>
      <c r="E36" s="66">
        <v>4</v>
      </c>
      <c r="F36" s="51" t="s">
        <v>55</v>
      </c>
      <c r="G36" s="70">
        <v>0</v>
      </c>
      <c r="H36" s="71">
        <f t="shared" si="27"/>
        <v>4</v>
      </c>
      <c r="I36" s="73">
        <v>12.5</v>
      </c>
      <c r="J36" s="73">
        <f t="shared" si="28"/>
        <v>50</v>
      </c>
      <c r="K36" s="74">
        <v>0.67</v>
      </c>
      <c r="L36" s="75">
        <f t="shared" si="22"/>
        <v>2.68</v>
      </c>
      <c r="M36" s="76">
        <f>'LABOR SHEET'!C$5</f>
        <v>57.65</v>
      </c>
      <c r="N36" s="73">
        <f t="shared" si="23"/>
        <v>38.625500000000002</v>
      </c>
      <c r="O36" s="73">
        <f t="shared" si="24"/>
        <v>154.50200000000001</v>
      </c>
      <c r="P36" s="73">
        <f t="shared" si="25"/>
        <v>51.125500000000002</v>
      </c>
      <c r="Q36" s="100">
        <f t="shared" si="26"/>
        <v>204.50200000000001</v>
      </c>
      <c r="R36" s="90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</row>
    <row r="37" spans="1:36" s="29" customFormat="1">
      <c r="A37" s="48">
        <f>IF(G37&lt;&gt;"",1+MAX($A$3:A36),"")</f>
        <v>25</v>
      </c>
      <c r="B37" s="230"/>
      <c r="C37" s="68"/>
      <c r="D37" s="50" t="s">
        <v>64</v>
      </c>
      <c r="E37" s="66">
        <v>1</v>
      </c>
      <c r="F37" s="51" t="s">
        <v>55</v>
      </c>
      <c r="G37" s="70">
        <v>0</v>
      </c>
      <c r="H37" s="71">
        <f t="shared" si="27"/>
        <v>1</v>
      </c>
      <c r="I37" s="73">
        <v>18.25</v>
      </c>
      <c r="J37" s="73">
        <f t="shared" si="28"/>
        <v>18.25</v>
      </c>
      <c r="K37" s="74">
        <v>0.68</v>
      </c>
      <c r="L37" s="75">
        <f t="shared" si="22"/>
        <v>0.68</v>
      </c>
      <c r="M37" s="76">
        <f>'LABOR SHEET'!C$5</f>
        <v>57.65</v>
      </c>
      <c r="N37" s="73">
        <f t="shared" si="23"/>
        <v>39.201999999999998</v>
      </c>
      <c r="O37" s="73">
        <f t="shared" si="24"/>
        <v>39.201999999999998</v>
      </c>
      <c r="P37" s="73">
        <f t="shared" si="25"/>
        <v>57.451999999999998</v>
      </c>
      <c r="Q37" s="100">
        <f t="shared" si="26"/>
        <v>57.451999999999998</v>
      </c>
      <c r="R37" s="90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</row>
    <row r="38" spans="1:36" s="29" customFormat="1">
      <c r="A38" s="48">
        <f>IF(G38&lt;&gt;"",1+MAX($A$3:A37),"")</f>
        <v>26</v>
      </c>
      <c r="B38" s="230"/>
      <c r="C38" s="68"/>
      <c r="D38" s="50" t="s">
        <v>65</v>
      </c>
      <c r="E38" s="66">
        <v>7</v>
      </c>
      <c r="F38" s="51" t="s">
        <v>55</v>
      </c>
      <c r="G38" s="70">
        <v>0</v>
      </c>
      <c r="H38" s="71">
        <f t="shared" si="27"/>
        <v>7</v>
      </c>
      <c r="I38" s="73">
        <v>25.5</v>
      </c>
      <c r="J38" s="73">
        <f t="shared" si="28"/>
        <v>178.5</v>
      </c>
      <c r="K38" s="74">
        <v>0.69</v>
      </c>
      <c r="L38" s="75">
        <f t="shared" si="22"/>
        <v>4.83</v>
      </c>
      <c r="M38" s="76">
        <f>'LABOR SHEET'!C$5</f>
        <v>57.65</v>
      </c>
      <c r="N38" s="73">
        <f t="shared" si="23"/>
        <v>39.778500000000001</v>
      </c>
      <c r="O38" s="73">
        <f t="shared" si="24"/>
        <v>278.4495</v>
      </c>
      <c r="P38" s="73">
        <f t="shared" si="25"/>
        <v>65.278499999999994</v>
      </c>
      <c r="Q38" s="100">
        <f t="shared" si="26"/>
        <v>456.9495</v>
      </c>
      <c r="R38" s="90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</row>
    <row r="39" spans="1:36" s="29" customFormat="1">
      <c r="A39" s="48">
        <f>IF(G39&lt;&gt;"",1+MAX($A$3:A38),"")</f>
        <v>27</v>
      </c>
      <c r="B39" s="230"/>
      <c r="C39" s="68"/>
      <c r="D39" s="50" t="s">
        <v>66</v>
      </c>
      <c r="E39" s="66">
        <v>2</v>
      </c>
      <c r="F39" s="51" t="s">
        <v>55</v>
      </c>
      <c r="G39" s="70">
        <v>0</v>
      </c>
      <c r="H39" s="71">
        <f t="shared" si="27"/>
        <v>2</v>
      </c>
      <c r="I39" s="73">
        <v>30.5</v>
      </c>
      <c r="J39" s="73">
        <f t="shared" si="28"/>
        <v>61</v>
      </c>
      <c r="K39" s="74">
        <v>0.7</v>
      </c>
      <c r="L39" s="75">
        <f t="shared" si="22"/>
        <v>1.4</v>
      </c>
      <c r="M39" s="76">
        <f>'LABOR SHEET'!C$5</f>
        <v>57.65</v>
      </c>
      <c r="N39" s="73">
        <f t="shared" si="23"/>
        <v>40.354999999999997</v>
      </c>
      <c r="O39" s="73">
        <f t="shared" si="24"/>
        <v>80.709999999999994</v>
      </c>
      <c r="P39" s="73">
        <f t="shared" si="25"/>
        <v>70.855000000000004</v>
      </c>
      <c r="Q39" s="100">
        <f t="shared" si="26"/>
        <v>141.71</v>
      </c>
      <c r="R39" s="90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</row>
    <row r="40" spans="1:36" s="29" customFormat="1">
      <c r="A40" s="48">
        <f>IF(G40&lt;&gt;"",1+MAX($A$3:A39),"")</f>
        <v>28</v>
      </c>
      <c r="B40" s="230"/>
      <c r="C40" s="68"/>
      <c r="D40" s="50" t="s">
        <v>67</v>
      </c>
      <c r="E40" s="66">
        <v>1</v>
      </c>
      <c r="F40" s="51" t="s">
        <v>55</v>
      </c>
      <c r="G40" s="70">
        <v>0</v>
      </c>
      <c r="H40" s="71">
        <f t="shared" ref="H40:H45" si="29">E40*(1+G40)</f>
        <v>1</v>
      </c>
      <c r="I40" s="73">
        <v>38.5</v>
      </c>
      <c r="J40" s="73">
        <f t="shared" ref="J40:J45" si="30">I40*H40</f>
        <v>38.5</v>
      </c>
      <c r="K40" s="74">
        <v>0.72</v>
      </c>
      <c r="L40" s="75">
        <f t="shared" si="22"/>
        <v>0.72</v>
      </c>
      <c r="M40" s="76">
        <f>'LABOR SHEET'!C$5</f>
        <v>57.65</v>
      </c>
      <c r="N40" s="73">
        <f t="shared" si="23"/>
        <v>41.508000000000003</v>
      </c>
      <c r="O40" s="73">
        <f t="shared" si="24"/>
        <v>41.508000000000003</v>
      </c>
      <c r="P40" s="73">
        <f t="shared" si="25"/>
        <v>80.007999999999996</v>
      </c>
      <c r="Q40" s="100">
        <f t="shared" si="26"/>
        <v>80.007999999999996</v>
      </c>
      <c r="R40" s="90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</row>
    <row r="41" spans="1:36" s="29" customFormat="1">
      <c r="A41" s="48">
        <f>IF(G41&lt;&gt;"",1+MAX($A$3:A40),"")</f>
        <v>29</v>
      </c>
      <c r="B41" s="230"/>
      <c r="C41" s="68"/>
      <c r="D41" s="50" t="s">
        <v>68</v>
      </c>
      <c r="E41" s="66">
        <v>3</v>
      </c>
      <c r="F41" s="51" t="s">
        <v>55</v>
      </c>
      <c r="G41" s="70">
        <v>0</v>
      </c>
      <c r="H41" s="71">
        <f t="shared" si="29"/>
        <v>3</v>
      </c>
      <c r="I41" s="73">
        <v>50.5</v>
      </c>
      <c r="J41" s="73">
        <f t="shared" si="30"/>
        <v>151.5</v>
      </c>
      <c r="K41" s="74">
        <v>0.74</v>
      </c>
      <c r="L41" s="75">
        <f t="shared" si="22"/>
        <v>2.2200000000000002</v>
      </c>
      <c r="M41" s="76">
        <f>'LABOR SHEET'!C$5</f>
        <v>57.65</v>
      </c>
      <c r="N41" s="73">
        <f t="shared" si="23"/>
        <v>42.661000000000001</v>
      </c>
      <c r="O41" s="73">
        <f t="shared" si="24"/>
        <v>127.983</v>
      </c>
      <c r="P41" s="73">
        <f t="shared" si="25"/>
        <v>93.161000000000001</v>
      </c>
      <c r="Q41" s="100">
        <f t="shared" si="26"/>
        <v>279.483</v>
      </c>
      <c r="R41" s="90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</row>
    <row r="42" spans="1:36" s="29" customFormat="1">
      <c r="A42" s="48">
        <f>IF(G42&lt;&gt;"",1+MAX($A$3:A41),"")</f>
        <v>30</v>
      </c>
      <c r="B42" s="230"/>
      <c r="C42" s="68"/>
      <c r="D42" s="50" t="s">
        <v>69</v>
      </c>
      <c r="E42" s="66">
        <v>3</v>
      </c>
      <c r="F42" s="51" t="s">
        <v>55</v>
      </c>
      <c r="G42" s="70">
        <v>0</v>
      </c>
      <c r="H42" s="71">
        <f t="shared" si="29"/>
        <v>3</v>
      </c>
      <c r="I42" s="73">
        <v>70.12</v>
      </c>
      <c r="J42" s="73">
        <f t="shared" si="30"/>
        <v>210.36</v>
      </c>
      <c r="K42" s="74">
        <v>0.76</v>
      </c>
      <c r="L42" s="75">
        <f t="shared" si="22"/>
        <v>2.2799999999999998</v>
      </c>
      <c r="M42" s="76">
        <f>'LABOR SHEET'!C$5</f>
        <v>57.65</v>
      </c>
      <c r="N42" s="73">
        <f t="shared" si="23"/>
        <v>43.814</v>
      </c>
      <c r="O42" s="73">
        <f t="shared" si="24"/>
        <v>131.44200000000001</v>
      </c>
      <c r="P42" s="73">
        <f t="shared" si="25"/>
        <v>113.934</v>
      </c>
      <c r="Q42" s="100">
        <f t="shared" si="26"/>
        <v>341.80200000000002</v>
      </c>
      <c r="R42" s="90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</row>
    <row r="43" spans="1:36" s="29" customFormat="1">
      <c r="A43" s="48">
        <f>IF(G43&lt;&gt;"",1+MAX($A$3:A42),"")</f>
        <v>31</v>
      </c>
      <c r="B43" s="230"/>
      <c r="C43" s="68"/>
      <c r="D43" s="50" t="s">
        <v>70</v>
      </c>
      <c r="E43" s="66">
        <v>1</v>
      </c>
      <c r="F43" s="51" t="s">
        <v>55</v>
      </c>
      <c r="G43" s="70">
        <v>0</v>
      </c>
      <c r="H43" s="71">
        <f t="shared" si="29"/>
        <v>1</v>
      </c>
      <c r="I43" s="73">
        <v>86.5</v>
      </c>
      <c r="J43" s="73">
        <f t="shared" si="30"/>
        <v>86.5</v>
      </c>
      <c r="K43" s="74">
        <v>0.78</v>
      </c>
      <c r="L43" s="75">
        <f t="shared" si="22"/>
        <v>0.78</v>
      </c>
      <c r="M43" s="76">
        <f>'LABOR SHEET'!C$5</f>
        <v>57.65</v>
      </c>
      <c r="N43" s="73">
        <f t="shared" si="23"/>
        <v>44.966999999999999</v>
      </c>
      <c r="O43" s="73">
        <f t="shared" si="24"/>
        <v>44.966999999999999</v>
      </c>
      <c r="P43" s="73">
        <f t="shared" si="25"/>
        <v>131.46700000000001</v>
      </c>
      <c r="Q43" s="100">
        <f t="shared" si="26"/>
        <v>131.46700000000001</v>
      </c>
      <c r="R43" s="90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</row>
    <row r="44" spans="1:36" s="29" customFormat="1">
      <c r="A44" s="48">
        <f>IF(G44&lt;&gt;"",1+MAX($A$3:A43),"")</f>
        <v>32</v>
      </c>
      <c r="B44" s="230"/>
      <c r="C44" s="68"/>
      <c r="D44" s="50" t="s">
        <v>71</v>
      </c>
      <c r="E44" s="66">
        <v>1</v>
      </c>
      <c r="F44" s="51" t="s">
        <v>55</v>
      </c>
      <c r="G44" s="70">
        <v>0</v>
      </c>
      <c r="H44" s="71">
        <f t="shared" si="29"/>
        <v>1</v>
      </c>
      <c r="I44" s="73">
        <v>90.2</v>
      </c>
      <c r="J44" s="73">
        <f t="shared" si="30"/>
        <v>90.2</v>
      </c>
      <c r="K44" s="74">
        <v>0.8</v>
      </c>
      <c r="L44" s="75">
        <f t="shared" si="22"/>
        <v>0.8</v>
      </c>
      <c r="M44" s="76">
        <f>'LABOR SHEET'!C$5</f>
        <v>57.65</v>
      </c>
      <c r="N44" s="73">
        <f t="shared" si="23"/>
        <v>46.12</v>
      </c>
      <c r="O44" s="73">
        <f t="shared" si="24"/>
        <v>46.12</v>
      </c>
      <c r="P44" s="73">
        <f t="shared" si="25"/>
        <v>136.32</v>
      </c>
      <c r="Q44" s="100">
        <f t="shared" si="26"/>
        <v>136.32</v>
      </c>
      <c r="R44" s="90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</row>
    <row r="45" spans="1:36" s="29" customFormat="1">
      <c r="A45" s="48">
        <f>IF(G45&lt;&gt;"",1+MAX($A$3:A44),"")</f>
        <v>33</v>
      </c>
      <c r="B45" s="230"/>
      <c r="C45" s="68"/>
      <c r="D45" s="50" t="s">
        <v>72</v>
      </c>
      <c r="E45" s="66">
        <v>1</v>
      </c>
      <c r="F45" s="51" t="s">
        <v>55</v>
      </c>
      <c r="G45" s="70">
        <v>0</v>
      </c>
      <c r="H45" s="71">
        <f t="shared" si="29"/>
        <v>1</v>
      </c>
      <c r="I45" s="73">
        <v>110.5</v>
      </c>
      <c r="J45" s="73">
        <f t="shared" si="30"/>
        <v>110.5</v>
      </c>
      <c r="K45" s="74">
        <v>0.81</v>
      </c>
      <c r="L45" s="75">
        <f t="shared" si="22"/>
        <v>0.81</v>
      </c>
      <c r="M45" s="76">
        <f>'LABOR SHEET'!C$5</f>
        <v>57.65</v>
      </c>
      <c r="N45" s="73">
        <f t="shared" si="23"/>
        <v>46.6965</v>
      </c>
      <c r="O45" s="73">
        <f t="shared" si="24"/>
        <v>46.6965</v>
      </c>
      <c r="P45" s="73">
        <f t="shared" si="25"/>
        <v>157.19649999999999</v>
      </c>
      <c r="Q45" s="100">
        <f t="shared" si="26"/>
        <v>157.19649999999999</v>
      </c>
      <c r="R45" s="90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</row>
    <row r="46" spans="1:36" s="29" customFormat="1">
      <c r="A46" s="48">
        <f>IF(G46&lt;&gt;"",1+MAX($A$3:A45),"")</f>
        <v>34</v>
      </c>
      <c r="B46" s="230"/>
      <c r="C46" s="68"/>
      <c r="D46" s="50" t="s">
        <v>73</v>
      </c>
      <c r="E46" s="66">
        <v>1</v>
      </c>
      <c r="F46" s="51" t="s">
        <v>55</v>
      </c>
      <c r="G46" s="70">
        <v>0</v>
      </c>
      <c r="H46" s="71">
        <f t="shared" ref="H46:H51" si="31">E46*(1+G46)</f>
        <v>1</v>
      </c>
      <c r="I46" s="73">
        <v>130</v>
      </c>
      <c r="J46" s="73">
        <f t="shared" ref="J46:J51" si="32">I46*H46</f>
        <v>130</v>
      </c>
      <c r="K46" s="74">
        <v>0.82</v>
      </c>
      <c r="L46" s="75">
        <f t="shared" si="22"/>
        <v>0.82</v>
      </c>
      <c r="M46" s="76">
        <f>'LABOR SHEET'!C$5</f>
        <v>57.65</v>
      </c>
      <c r="N46" s="73">
        <f t="shared" si="23"/>
        <v>47.273000000000003</v>
      </c>
      <c r="O46" s="73">
        <f t="shared" si="24"/>
        <v>47.273000000000003</v>
      </c>
      <c r="P46" s="73">
        <f t="shared" si="25"/>
        <v>177.273</v>
      </c>
      <c r="Q46" s="100">
        <f t="shared" si="26"/>
        <v>177.273</v>
      </c>
      <c r="R46" s="90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</row>
    <row r="47" spans="1:36" s="29" customFormat="1">
      <c r="A47" s="48">
        <f>IF(G47&lt;&gt;"",1+MAX($A$3:A46),"")</f>
        <v>35</v>
      </c>
      <c r="B47" s="230"/>
      <c r="C47" s="68"/>
      <c r="D47" s="50" t="s">
        <v>74</v>
      </c>
      <c r="E47" s="66">
        <v>2</v>
      </c>
      <c r="F47" s="51" t="s">
        <v>55</v>
      </c>
      <c r="G47" s="70">
        <v>0</v>
      </c>
      <c r="H47" s="71">
        <f t="shared" si="31"/>
        <v>2</v>
      </c>
      <c r="I47" s="73">
        <v>148</v>
      </c>
      <c r="J47" s="73">
        <f t="shared" si="32"/>
        <v>296</v>
      </c>
      <c r="K47" s="74">
        <v>0.84</v>
      </c>
      <c r="L47" s="75">
        <f t="shared" si="22"/>
        <v>1.68</v>
      </c>
      <c r="M47" s="76">
        <f>'LABOR SHEET'!C$5</f>
        <v>57.65</v>
      </c>
      <c r="N47" s="73">
        <f t="shared" si="23"/>
        <v>48.426000000000002</v>
      </c>
      <c r="O47" s="73">
        <f t="shared" si="24"/>
        <v>96.852000000000004</v>
      </c>
      <c r="P47" s="73">
        <f t="shared" si="25"/>
        <v>196.42599999999999</v>
      </c>
      <c r="Q47" s="100">
        <f t="shared" si="26"/>
        <v>392.85199999999998</v>
      </c>
      <c r="R47" s="90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</row>
    <row r="48" spans="1:36" s="29" customFormat="1">
      <c r="A48" s="48">
        <f>IF(G48&lt;&gt;"",1+MAX($A$3:A47),"")</f>
        <v>36</v>
      </c>
      <c r="B48" s="230"/>
      <c r="C48" s="68"/>
      <c r="D48" s="50" t="s">
        <v>75</v>
      </c>
      <c r="E48" s="66">
        <v>1</v>
      </c>
      <c r="F48" s="51" t="s">
        <v>55</v>
      </c>
      <c r="G48" s="70">
        <v>0</v>
      </c>
      <c r="H48" s="71">
        <f t="shared" si="31"/>
        <v>1</v>
      </c>
      <c r="I48" s="73">
        <v>170.26</v>
      </c>
      <c r="J48" s="73">
        <f t="shared" si="32"/>
        <v>170.26</v>
      </c>
      <c r="K48" s="74">
        <v>0.85</v>
      </c>
      <c r="L48" s="75">
        <f t="shared" si="22"/>
        <v>0.85</v>
      </c>
      <c r="M48" s="76">
        <f>'LABOR SHEET'!C$5</f>
        <v>57.65</v>
      </c>
      <c r="N48" s="73">
        <f t="shared" si="23"/>
        <v>49.002499999999998</v>
      </c>
      <c r="O48" s="73">
        <f t="shared" si="24"/>
        <v>49.002499999999998</v>
      </c>
      <c r="P48" s="73">
        <f t="shared" si="25"/>
        <v>219.26249999999999</v>
      </c>
      <c r="Q48" s="100">
        <f t="shared" si="26"/>
        <v>219.26249999999999</v>
      </c>
      <c r="R48" s="90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</row>
    <row r="49" spans="1:36" s="29" customFormat="1">
      <c r="A49" s="48">
        <f>IF(G49&lt;&gt;"",1+MAX($A$3:A48),"")</f>
        <v>37</v>
      </c>
      <c r="B49" s="230"/>
      <c r="C49" s="68"/>
      <c r="D49" s="50" t="s">
        <v>76</v>
      </c>
      <c r="E49" s="66">
        <v>1</v>
      </c>
      <c r="F49" s="51" t="s">
        <v>55</v>
      </c>
      <c r="G49" s="70">
        <v>0</v>
      </c>
      <c r="H49" s="71">
        <f t="shared" si="31"/>
        <v>1</v>
      </c>
      <c r="I49" s="73">
        <v>14.61</v>
      </c>
      <c r="J49" s="73">
        <f t="shared" si="32"/>
        <v>14.61</v>
      </c>
      <c r="K49" s="74">
        <v>0.4</v>
      </c>
      <c r="L49" s="75">
        <f t="shared" si="22"/>
        <v>0.4</v>
      </c>
      <c r="M49" s="76">
        <f>'LABOR SHEET'!C$5</f>
        <v>57.65</v>
      </c>
      <c r="N49" s="73">
        <f t="shared" si="23"/>
        <v>23.06</v>
      </c>
      <c r="O49" s="73">
        <f t="shared" si="24"/>
        <v>23.06</v>
      </c>
      <c r="P49" s="73">
        <f t="shared" si="25"/>
        <v>37.67</v>
      </c>
      <c r="Q49" s="100">
        <f t="shared" si="26"/>
        <v>37.67</v>
      </c>
      <c r="R49" s="90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</row>
    <row r="50" spans="1:36" s="29" customFormat="1">
      <c r="A50" s="48">
        <f>IF(G50&lt;&gt;"",1+MAX($A$3:A49),"")</f>
        <v>38</v>
      </c>
      <c r="B50" s="230"/>
      <c r="C50" s="68"/>
      <c r="D50" s="50" t="s">
        <v>77</v>
      </c>
      <c r="E50" s="66">
        <v>1</v>
      </c>
      <c r="F50" s="51" t="s">
        <v>55</v>
      </c>
      <c r="G50" s="70">
        <v>0</v>
      </c>
      <c r="H50" s="71">
        <f t="shared" si="31"/>
        <v>1</v>
      </c>
      <c r="I50" s="73">
        <v>20.5</v>
      </c>
      <c r="J50" s="73">
        <f t="shared" si="32"/>
        <v>20.5</v>
      </c>
      <c r="K50" s="74">
        <v>0.42</v>
      </c>
      <c r="L50" s="75">
        <f t="shared" si="22"/>
        <v>0.42</v>
      </c>
      <c r="M50" s="76">
        <f>'LABOR SHEET'!C$5</f>
        <v>57.65</v>
      </c>
      <c r="N50" s="73">
        <f t="shared" si="23"/>
        <v>24.213000000000001</v>
      </c>
      <c r="O50" s="73">
        <f t="shared" si="24"/>
        <v>24.213000000000001</v>
      </c>
      <c r="P50" s="73">
        <f t="shared" si="25"/>
        <v>44.713000000000001</v>
      </c>
      <c r="Q50" s="100">
        <f t="shared" si="26"/>
        <v>44.713000000000001</v>
      </c>
      <c r="R50" s="90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</row>
    <row r="51" spans="1:36" s="29" customFormat="1">
      <c r="A51" s="48">
        <f>IF(G51&lt;&gt;"",1+MAX($A$3:A50),"")</f>
        <v>39</v>
      </c>
      <c r="B51" s="230"/>
      <c r="C51" s="68"/>
      <c r="D51" s="50" t="s">
        <v>78</v>
      </c>
      <c r="E51" s="66">
        <v>1</v>
      </c>
      <c r="F51" s="51" t="s">
        <v>55</v>
      </c>
      <c r="G51" s="70">
        <v>0</v>
      </c>
      <c r="H51" s="71">
        <f t="shared" si="31"/>
        <v>1</v>
      </c>
      <c r="I51" s="73">
        <v>35.5</v>
      </c>
      <c r="J51" s="73">
        <f t="shared" si="32"/>
        <v>35.5</v>
      </c>
      <c r="K51" s="74">
        <v>0.44</v>
      </c>
      <c r="L51" s="75">
        <f t="shared" si="22"/>
        <v>0.44</v>
      </c>
      <c r="M51" s="76">
        <f>'LABOR SHEET'!C$5</f>
        <v>57.65</v>
      </c>
      <c r="N51" s="73">
        <f t="shared" si="23"/>
        <v>25.366</v>
      </c>
      <c r="O51" s="73">
        <f t="shared" si="24"/>
        <v>25.366</v>
      </c>
      <c r="P51" s="73">
        <f t="shared" si="25"/>
        <v>60.866</v>
      </c>
      <c r="Q51" s="100">
        <f t="shared" si="26"/>
        <v>60.866</v>
      </c>
      <c r="R51" s="90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</row>
    <row r="52" spans="1:36" s="29" customFormat="1">
      <c r="A52" s="48">
        <f>IF(G52&lt;&gt;"",1+MAX($A$3:A51),"")</f>
        <v>40</v>
      </c>
      <c r="B52" s="230"/>
      <c r="C52" s="68"/>
      <c r="D52" s="50" t="s">
        <v>79</v>
      </c>
      <c r="E52" s="66">
        <v>1</v>
      </c>
      <c r="F52" s="51" t="s">
        <v>55</v>
      </c>
      <c r="G52" s="70">
        <v>0</v>
      </c>
      <c r="H52" s="71">
        <f t="shared" ref="H52:H59" si="33">E52*(1+G52)</f>
        <v>1</v>
      </c>
      <c r="I52" s="73">
        <v>45</v>
      </c>
      <c r="J52" s="73">
        <f t="shared" ref="J52:J59" si="34">I52*H52</f>
        <v>45</v>
      </c>
      <c r="K52" s="74">
        <v>0.46</v>
      </c>
      <c r="L52" s="75">
        <f t="shared" si="22"/>
        <v>0.46</v>
      </c>
      <c r="M52" s="76">
        <f>'LABOR SHEET'!C$5</f>
        <v>57.65</v>
      </c>
      <c r="N52" s="73">
        <f t="shared" si="23"/>
        <v>26.518999999999998</v>
      </c>
      <c r="O52" s="73">
        <f t="shared" si="24"/>
        <v>26.518999999999998</v>
      </c>
      <c r="P52" s="73">
        <f t="shared" si="25"/>
        <v>71.519000000000005</v>
      </c>
      <c r="Q52" s="100">
        <f t="shared" si="26"/>
        <v>71.519000000000005</v>
      </c>
      <c r="R52" s="90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</row>
    <row r="53" spans="1:36" s="29" customFormat="1">
      <c r="A53" s="48">
        <f>IF(G53&lt;&gt;"",1+MAX($A$3:A52),"")</f>
        <v>41</v>
      </c>
      <c r="B53" s="230"/>
      <c r="C53" s="68"/>
      <c r="D53" s="50" t="s">
        <v>80</v>
      </c>
      <c r="E53" s="66">
        <v>1</v>
      </c>
      <c r="F53" s="51" t="s">
        <v>55</v>
      </c>
      <c r="G53" s="70">
        <v>0</v>
      </c>
      <c r="H53" s="71">
        <f t="shared" si="33"/>
        <v>1</v>
      </c>
      <c r="I53" s="73">
        <v>52</v>
      </c>
      <c r="J53" s="73">
        <f t="shared" si="34"/>
        <v>52</v>
      </c>
      <c r="K53" s="74">
        <v>0.48</v>
      </c>
      <c r="L53" s="75">
        <f t="shared" si="22"/>
        <v>0.48</v>
      </c>
      <c r="M53" s="76">
        <f>'LABOR SHEET'!C$5</f>
        <v>57.65</v>
      </c>
      <c r="N53" s="73">
        <f t="shared" si="23"/>
        <v>27.672000000000001</v>
      </c>
      <c r="O53" s="73">
        <f t="shared" si="24"/>
        <v>27.672000000000001</v>
      </c>
      <c r="P53" s="73">
        <f t="shared" si="25"/>
        <v>79.671999999999997</v>
      </c>
      <c r="Q53" s="100">
        <f t="shared" si="26"/>
        <v>79.671999999999997</v>
      </c>
      <c r="R53" s="90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</row>
    <row r="54" spans="1:36" s="29" customFormat="1">
      <c r="A54" s="48">
        <f>IF(G54&lt;&gt;"",1+MAX($A$3:A53),"")</f>
        <v>42</v>
      </c>
      <c r="B54" s="230"/>
      <c r="C54" s="68"/>
      <c r="D54" s="50" t="s">
        <v>81</v>
      </c>
      <c r="E54" s="66">
        <v>2</v>
      </c>
      <c r="F54" s="51" t="s">
        <v>55</v>
      </c>
      <c r="G54" s="70">
        <v>0</v>
      </c>
      <c r="H54" s="71">
        <f t="shared" si="33"/>
        <v>2</v>
      </c>
      <c r="I54" s="73">
        <v>58</v>
      </c>
      <c r="J54" s="73">
        <f t="shared" si="34"/>
        <v>116</v>
      </c>
      <c r="K54" s="74">
        <v>0.5</v>
      </c>
      <c r="L54" s="75">
        <f t="shared" si="22"/>
        <v>1</v>
      </c>
      <c r="M54" s="76">
        <f>'LABOR SHEET'!C$5</f>
        <v>57.65</v>
      </c>
      <c r="N54" s="73">
        <f t="shared" si="23"/>
        <v>28.824999999999999</v>
      </c>
      <c r="O54" s="73">
        <f t="shared" si="24"/>
        <v>57.65</v>
      </c>
      <c r="P54" s="73">
        <f t="shared" si="25"/>
        <v>86.825000000000003</v>
      </c>
      <c r="Q54" s="100">
        <f t="shared" si="26"/>
        <v>173.65</v>
      </c>
      <c r="R54" s="90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</row>
    <row r="55" spans="1:36" s="29" customFormat="1">
      <c r="A55" s="48">
        <f>IF(G55&lt;&gt;"",1+MAX($A$3:A54),"")</f>
        <v>43</v>
      </c>
      <c r="B55" s="230"/>
      <c r="C55" s="68"/>
      <c r="D55" s="50" t="s">
        <v>82</v>
      </c>
      <c r="E55" s="66">
        <v>1</v>
      </c>
      <c r="F55" s="51" t="s">
        <v>55</v>
      </c>
      <c r="G55" s="70">
        <v>0</v>
      </c>
      <c r="H55" s="71">
        <f t="shared" si="33"/>
        <v>1</v>
      </c>
      <c r="I55" s="73">
        <v>65</v>
      </c>
      <c r="J55" s="73">
        <f t="shared" si="34"/>
        <v>65</v>
      </c>
      <c r="K55" s="74">
        <v>0.52</v>
      </c>
      <c r="L55" s="75">
        <f t="shared" si="22"/>
        <v>0.52</v>
      </c>
      <c r="M55" s="76">
        <f>'LABOR SHEET'!C$5</f>
        <v>57.65</v>
      </c>
      <c r="N55" s="73">
        <f t="shared" si="23"/>
        <v>29.978000000000002</v>
      </c>
      <c r="O55" s="73">
        <f t="shared" si="24"/>
        <v>29.978000000000002</v>
      </c>
      <c r="P55" s="73">
        <f t="shared" si="25"/>
        <v>94.977999999999994</v>
      </c>
      <c r="Q55" s="100">
        <f t="shared" si="26"/>
        <v>94.977999999999994</v>
      </c>
      <c r="R55" s="90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</row>
    <row r="56" spans="1:36" s="29" customFormat="1">
      <c r="A56" s="48">
        <f>IF(G56&lt;&gt;"",1+MAX($A$3:A55),"")</f>
        <v>44</v>
      </c>
      <c r="B56" s="230"/>
      <c r="C56" s="68"/>
      <c r="D56" s="50" t="s">
        <v>83</v>
      </c>
      <c r="E56" s="66">
        <v>1</v>
      </c>
      <c r="F56" s="51" t="s">
        <v>55</v>
      </c>
      <c r="G56" s="70">
        <v>0</v>
      </c>
      <c r="H56" s="71">
        <f t="shared" si="33"/>
        <v>1</v>
      </c>
      <c r="I56" s="73">
        <v>70.34</v>
      </c>
      <c r="J56" s="73">
        <f t="shared" si="34"/>
        <v>70.34</v>
      </c>
      <c r="K56" s="74">
        <v>0.53</v>
      </c>
      <c r="L56" s="75">
        <f t="shared" si="22"/>
        <v>0.53</v>
      </c>
      <c r="M56" s="76">
        <f>'LABOR SHEET'!C$5</f>
        <v>57.65</v>
      </c>
      <c r="N56" s="73">
        <f t="shared" si="23"/>
        <v>30.554500000000001</v>
      </c>
      <c r="O56" s="73">
        <f t="shared" si="24"/>
        <v>30.554500000000001</v>
      </c>
      <c r="P56" s="73">
        <f t="shared" si="25"/>
        <v>100.89449999999999</v>
      </c>
      <c r="Q56" s="100">
        <f t="shared" si="26"/>
        <v>100.89449999999999</v>
      </c>
      <c r="R56" s="90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</row>
    <row r="57" spans="1:36" s="29" customFormat="1">
      <c r="A57" s="48" t="str">
        <f>IF(G57&lt;&gt;"",1+MAX($A$3:A56),"")</f>
        <v/>
      </c>
      <c r="B57" s="230"/>
      <c r="C57" s="68"/>
      <c r="D57" s="50"/>
      <c r="E57" s="66"/>
      <c r="F57" s="51"/>
      <c r="G57" s="70"/>
      <c r="H57" s="71"/>
      <c r="I57" s="77"/>
      <c r="J57" s="73"/>
      <c r="K57" s="74"/>
      <c r="L57" s="75"/>
      <c r="M57" s="76"/>
      <c r="N57" s="73"/>
      <c r="O57" s="73"/>
      <c r="P57" s="73"/>
      <c r="Q57" s="100"/>
      <c r="R57" s="90"/>
      <c r="S57" s="99"/>
      <c r="T57" s="99"/>
      <c r="U57" s="99"/>
      <c r="V57" s="99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</row>
    <row r="58" spans="1:36" s="29" customFormat="1">
      <c r="A58" s="48" t="str">
        <f>IF(G58&lt;&gt;"",1+MAX($A$3:A57),"")</f>
        <v/>
      </c>
      <c r="B58" s="230"/>
      <c r="C58" s="68"/>
      <c r="D58" s="72" t="s">
        <v>84</v>
      </c>
      <c r="E58" s="66"/>
      <c r="F58" s="51"/>
      <c r="G58" s="70"/>
      <c r="H58" s="71"/>
      <c r="I58" s="77"/>
      <c r="J58" s="73"/>
      <c r="K58" s="74"/>
      <c r="L58" s="75"/>
      <c r="M58" s="76"/>
      <c r="N58" s="73"/>
      <c r="O58" s="73"/>
      <c r="P58" s="73"/>
      <c r="Q58" s="100"/>
      <c r="R58" s="90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</row>
    <row r="59" spans="1:36" s="29" customFormat="1">
      <c r="A59" s="48">
        <f>IF(G59&lt;&gt;"",1+MAX($A$3:A58),"")</f>
        <v>45</v>
      </c>
      <c r="B59" s="230"/>
      <c r="C59" s="68"/>
      <c r="D59" s="50" t="s">
        <v>85</v>
      </c>
      <c r="E59" s="66">
        <v>2</v>
      </c>
      <c r="F59" s="51" t="s">
        <v>55</v>
      </c>
      <c r="G59" s="70">
        <v>0</v>
      </c>
      <c r="H59" s="71">
        <f t="shared" si="33"/>
        <v>2</v>
      </c>
      <c r="I59" s="73">
        <v>5.12</v>
      </c>
      <c r="J59" s="73">
        <f t="shared" si="34"/>
        <v>10.24</v>
      </c>
      <c r="K59" s="74">
        <v>0.4</v>
      </c>
      <c r="L59" s="75">
        <f t="shared" ref="L59:L74" si="35">+K59*H59</f>
        <v>0.8</v>
      </c>
      <c r="M59" s="76">
        <f>'LABOR SHEET'!C$5</f>
        <v>57.65</v>
      </c>
      <c r="N59" s="73">
        <f t="shared" ref="N59:N74" si="36">K59*M59</f>
        <v>23.06</v>
      </c>
      <c r="O59" s="73">
        <f t="shared" ref="O59:O74" si="37">M59*L59</f>
        <v>46.12</v>
      </c>
      <c r="P59" s="73">
        <f t="shared" ref="P59:P74" si="38">I59+N59</f>
        <v>28.18</v>
      </c>
      <c r="Q59" s="100">
        <f t="shared" ref="Q59:Q74" si="39">P59*H59</f>
        <v>56.36</v>
      </c>
      <c r="R59" s="90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</row>
    <row r="60" spans="1:36" s="29" customFormat="1">
      <c r="A60" s="48">
        <f>IF(G60&lt;&gt;"",1+MAX($A$3:A59),"")</f>
        <v>46</v>
      </c>
      <c r="B60" s="230"/>
      <c r="C60" s="68"/>
      <c r="D60" s="50" t="s">
        <v>86</v>
      </c>
      <c r="E60" s="66">
        <v>2</v>
      </c>
      <c r="F60" s="51" t="s">
        <v>55</v>
      </c>
      <c r="G60" s="70">
        <v>0</v>
      </c>
      <c r="H60" s="71">
        <f t="shared" ref="H60:H65" si="40">E60*(1+G60)</f>
        <v>2</v>
      </c>
      <c r="I60" s="73">
        <v>35.5</v>
      </c>
      <c r="J60" s="73">
        <f t="shared" ref="J60:J65" si="41">I60*H60</f>
        <v>71</v>
      </c>
      <c r="K60" s="74">
        <v>0.65</v>
      </c>
      <c r="L60" s="75">
        <f t="shared" si="35"/>
        <v>1.3</v>
      </c>
      <c r="M60" s="76">
        <f>'LABOR SHEET'!C$5</f>
        <v>57.65</v>
      </c>
      <c r="N60" s="73">
        <f t="shared" si="36"/>
        <v>37.472499999999997</v>
      </c>
      <c r="O60" s="73">
        <f t="shared" si="37"/>
        <v>74.944999999999993</v>
      </c>
      <c r="P60" s="73">
        <f t="shared" si="38"/>
        <v>72.972499999999997</v>
      </c>
      <c r="Q60" s="100">
        <f t="shared" si="39"/>
        <v>145.94499999999999</v>
      </c>
      <c r="R60" s="90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</row>
    <row r="61" spans="1:36" s="29" customFormat="1">
      <c r="A61" s="48">
        <f>IF(G61&lt;&gt;"",1+MAX($A$3:A60),"")</f>
        <v>47</v>
      </c>
      <c r="B61" s="230"/>
      <c r="C61" s="68"/>
      <c r="D61" s="50" t="s">
        <v>87</v>
      </c>
      <c r="E61" s="66">
        <v>2</v>
      </c>
      <c r="F61" s="51" t="s">
        <v>55</v>
      </c>
      <c r="G61" s="70">
        <v>0</v>
      </c>
      <c r="H61" s="71">
        <f t="shared" si="40"/>
        <v>2</v>
      </c>
      <c r="I61" s="73">
        <v>15.45</v>
      </c>
      <c r="J61" s="73">
        <f t="shared" si="41"/>
        <v>30.9</v>
      </c>
      <c r="K61" s="74">
        <v>0.6</v>
      </c>
      <c r="L61" s="75">
        <f t="shared" si="35"/>
        <v>1.2</v>
      </c>
      <c r="M61" s="76">
        <f>'LABOR SHEET'!C$5</f>
        <v>57.65</v>
      </c>
      <c r="N61" s="73">
        <f t="shared" si="36"/>
        <v>34.590000000000003</v>
      </c>
      <c r="O61" s="73">
        <f t="shared" si="37"/>
        <v>69.180000000000007</v>
      </c>
      <c r="P61" s="73">
        <f t="shared" si="38"/>
        <v>50.04</v>
      </c>
      <c r="Q61" s="100">
        <f t="shared" si="39"/>
        <v>100.08</v>
      </c>
      <c r="R61" s="90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</row>
    <row r="62" spans="1:36" s="29" customFormat="1">
      <c r="A62" s="48">
        <f>IF(G62&lt;&gt;"",1+MAX($A$3:A61),"")</f>
        <v>48</v>
      </c>
      <c r="B62" s="230"/>
      <c r="C62" s="68"/>
      <c r="D62" s="50" t="s">
        <v>88</v>
      </c>
      <c r="E62" s="66">
        <v>2</v>
      </c>
      <c r="F62" s="51" t="s">
        <v>55</v>
      </c>
      <c r="G62" s="70">
        <v>0</v>
      </c>
      <c r="H62" s="71">
        <f t="shared" si="40"/>
        <v>2</v>
      </c>
      <c r="I62" s="73">
        <v>90.45</v>
      </c>
      <c r="J62" s="73">
        <f t="shared" si="41"/>
        <v>180.9</v>
      </c>
      <c r="K62" s="74">
        <v>0.65</v>
      </c>
      <c r="L62" s="75">
        <f t="shared" si="35"/>
        <v>1.3</v>
      </c>
      <c r="M62" s="76">
        <f>'LABOR SHEET'!C$5</f>
        <v>57.65</v>
      </c>
      <c r="N62" s="73">
        <f t="shared" si="36"/>
        <v>37.472499999999997</v>
      </c>
      <c r="O62" s="73">
        <f t="shared" si="37"/>
        <v>74.944999999999993</v>
      </c>
      <c r="P62" s="73">
        <f t="shared" si="38"/>
        <v>127.9225</v>
      </c>
      <c r="Q62" s="100">
        <f t="shared" si="39"/>
        <v>255.845</v>
      </c>
      <c r="R62" s="90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</row>
    <row r="63" spans="1:36" s="29" customFormat="1">
      <c r="A63" s="48">
        <f>IF(G63&lt;&gt;"",1+MAX($A$3:A62),"")</f>
        <v>49</v>
      </c>
      <c r="B63" s="230"/>
      <c r="C63" s="68"/>
      <c r="D63" s="50" t="s">
        <v>89</v>
      </c>
      <c r="E63" s="66">
        <v>4</v>
      </c>
      <c r="F63" s="51" t="s">
        <v>55</v>
      </c>
      <c r="G63" s="70">
        <v>0</v>
      </c>
      <c r="H63" s="71">
        <f t="shared" si="40"/>
        <v>4</v>
      </c>
      <c r="I63" s="73">
        <v>10.45</v>
      </c>
      <c r="J63" s="73">
        <f t="shared" si="41"/>
        <v>41.8</v>
      </c>
      <c r="K63" s="74">
        <v>0.45</v>
      </c>
      <c r="L63" s="75">
        <f t="shared" si="35"/>
        <v>1.8</v>
      </c>
      <c r="M63" s="76">
        <f>'LABOR SHEET'!C$5</f>
        <v>57.65</v>
      </c>
      <c r="N63" s="73">
        <f t="shared" si="36"/>
        <v>25.942499999999999</v>
      </c>
      <c r="O63" s="73">
        <f t="shared" si="37"/>
        <v>103.77</v>
      </c>
      <c r="P63" s="73">
        <f t="shared" si="38"/>
        <v>36.392499999999998</v>
      </c>
      <c r="Q63" s="100">
        <f t="shared" si="39"/>
        <v>145.57</v>
      </c>
      <c r="R63" s="90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</row>
    <row r="64" spans="1:36" s="29" customFormat="1">
      <c r="A64" s="48">
        <f>IF(G64&lt;&gt;"",1+MAX($A$3:A63),"")</f>
        <v>50</v>
      </c>
      <c r="B64" s="230"/>
      <c r="C64" s="68"/>
      <c r="D64" s="50" t="s">
        <v>90</v>
      </c>
      <c r="E64" s="66">
        <v>4</v>
      </c>
      <c r="F64" s="51" t="s">
        <v>55</v>
      </c>
      <c r="G64" s="70">
        <v>0</v>
      </c>
      <c r="H64" s="71">
        <f t="shared" si="40"/>
        <v>4</v>
      </c>
      <c r="I64" s="73">
        <f>35/0.75</f>
        <v>46.6666666666667</v>
      </c>
      <c r="J64" s="73">
        <f t="shared" si="41"/>
        <v>186.666666666667</v>
      </c>
      <c r="K64" s="74">
        <v>0.68</v>
      </c>
      <c r="L64" s="75">
        <f t="shared" si="35"/>
        <v>2.72</v>
      </c>
      <c r="M64" s="76">
        <f>'LABOR SHEET'!C$5</f>
        <v>57.65</v>
      </c>
      <c r="N64" s="73">
        <f t="shared" si="36"/>
        <v>39.201999999999998</v>
      </c>
      <c r="O64" s="73">
        <f t="shared" si="37"/>
        <v>156.80799999999999</v>
      </c>
      <c r="P64" s="73">
        <f t="shared" si="38"/>
        <v>85.868666666666698</v>
      </c>
      <c r="Q64" s="100">
        <f t="shared" si="39"/>
        <v>343.47466666666702</v>
      </c>
      <c r="R64" s="90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</row>
    <row r="65" spans="1:36" s="29" customFormat="1">
      <c r="A65" s="48">
        <f>IF(G65&lt;&gt;"",1+MAX($A$3:A64),"")</f>
        <v>51</v>
      </c>
      <c r="B65" s="230"/>
      <c r="C65" s="68"/>
      <c r="D65" s="50" t="s">
        <v>91</v>
      </c>
      <c r="E65" s="66">
        <v>4</v>
      </c>
      <c r="F65" s="51" t="s">
        <v>55</v>
      </c>
      <c r="G65" s="70">
        <v>0</v>
      </c>
      <c r="H65" s="71">
        <f t="shared" si="40"/>
        <v>4</v>
      </c>
      <c r="I65" s="73">
        <v>20.25</v>
      </c>
      <c r="J65" s="73">
        <f t="shared" si="41"/>
        <v>81</v>
      </c>
      <c r="K65" s="74">
        <v>0.62</v>
      </c>
      <c r="L65" s="75">
        <f t="shared" si="35"/>
        <v>2.48</v>
      </c>
      <c r="M65" s="76">
        <f>'LABOR SHEET'!C$5</f>
        <v>57.65</v>
      </c>
      <c r="N65" s="73">
        <f t="shared" si="36"/>
        <v>35.743000000000002</v>
      </c>
      <c r="O65" s="73">
        <f t="shared" si="37"/>
        <v>142.97200000000001</v>
      </c>
      <c r="P65" s="73">
        <f t="shared" si="38"/>
        <v>55.993000000000002</v>
      </c>
      <c r="Q65" s="100">
        <f t="shared" si="39"/>
        <v>223.97200000000001</v>
      </c>
      <c r="R65" s="90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</row>
    <row r="66" spans="1:36" s="29" customFormat="1">
      <c r="A66" s="48">
        <f>IF(G66&lt;&gt;"",1+MAX($A$3:A65),"")</f>
        <v>52</v>
      </c>
      <c r="B66" s="230"/>
      <c r="C66" s="68"/>
      <c r="D66" s="50" t="s">
        <v>92</v>
      </c>
      <c r="E66" s="66">
        <v>4</v>
      </c>
      <c r="F66" s="51" t="s">
        <v>55</v>
      </c>
      <c r="G66" s="70">
        <v>0</v>
      </c>
      <c r="H66" s="71">
        <f t="shared" ref="H66:H71" si="42">E66*(1+G66)</f>
        <v>4</v>
      </c>
      <c r="I66" s="73">
        <v>110</v>
      </c>
      <c r="J66" s="73">
        <f t="shared" ref="J66:J71" si="43">I66*H66</f>
        <v>440</v>
      </c>
      <c r="K66" s="74">
        <v>0.47720000000000001</v>
      </c>
      <c r="L66" s="75">
        <f t="shared" si="35"/>
        <v>1.9088000000000001</v>
      </c>
      <c r="M66" s="76">
        <f>'LABOR SHEET'!C$5</f>
        <v>57.65</v>
      </c>
      <c r="N66" s="73">
        <f t="shared" si="36"/>
        <v>27.510580000000001</v>
      </c>
      <c r="O66" s="73">
        <f t="shared" si="37"/>
        <v>110.04232</v>
      </c>
      <c r="P66" s="73">
        <f t="shared" si="38"/>
        <v>137.51058</v>
      </c>
      <c r="Q66" s="100">
        <f t="shared" si="39"/>
        <v>550.04232000000002</v>
      </c>
      <c r="R66" s="90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</row>
    <row r="67" spans="1:36" s="29" customFormat="1">
      <c r="A67" s="48">
        <f>IF(G67&lt;&gt;"",1+MAX($A$3:A66),"")</f>
        <v>53</v>
      </c>
      <c r="B67" s="230"/>
      <c r="C67" s="68"/>
      <c r="D67" s="50" t="s">
        <v>93</v>
      </c>
      <c r="E67" s="66">
        <v>7</v>
      </c>
      <c r="F67" s="51" t="s">
        <v>55</v>
      </c>
      <c r="G67" s="70">
        <v>0</v>
      </c>
      <c r="H67" s="71">
        <f t="shared" si="42"/>
        <v>7</v>
      </c>
      <c r="I67" s="73">
        <v>15.5</v>
      </c>
      <c r="J67" s="73">
        <f t="shared" si="43"/>
        <v>108.5</v>
      </c>
      <c r="K67" s="74">
        <v>0.46</v>
      </c>
      <c r="L67" s="75">
        <f t="shared" si="35"/>
        <v>3.22</v>
      </c>
      <c r="M67" s="76">
        <f>'LABOR SHEET'!C$5</f>
        <v>57.65</v>
      </c>
      <c r="N67" s="73">
        <f t="shared" si="36"/>
        <v>26.518999999999998</v>
      </c>
      <c r="O67" s="73">
        <f t="shared" si="37"/>
        <v>185.63300000000001</v>
      </c>
      <c r="P67" s="73">
        <f t="shared" si="38"/>
        <v>42.018999999999998</v>
      </c>
      <c r="Q67" s="100">
        <f t="shared" si="39"/>
        <v>294.13299999999998</v>
      </c>
      <c r="R67" s="90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</row>
    <row r="68" spans="1:36" s="29" customFormat="1">
      <c r="A68" s="48">
        <f>IF(G68&lt;&gt;"",1+MAX($A$3:A67),"")</f>
        <v>54</v>
      </c>
      <c r="B68" s="230"/>
      <c r="C68" s="68"/>
      <c r="D68" s="50" t="s">
        <v>94</v>
      </c>
      <c r="E68" s="66">
        <v>7</v>
      </c>
      <c r="F68" s="51" t="s">
        <v>55</v>
      </c>
      <c r="G68" s="70">
        <v>0</v>
      </c>
      <c r="H68" s="71">
        <f t="shared" si="42"/>
        <v>7</v>
      </c>
      <c r="I68" s="73">
        <v>55.2</v>
      </c>
      <c r="J68" s="73">
        <f t="shared" si="43"/>
        <v>386.4</v>
      </c>
      <c r="K68" s="74">
        <v>0.69</v>
      </c>
      <c r="L68" s="75">
        <f t="shared" si="35"/>
        <v>4.83</v>
      </c>
      <c r="M68" s="76">
        <f>'LABOR SHEET'!C$5</f>
        <v>57.65</v>
      </c>
      <c r="N68" s="73">
        <f t="shared" si="36"/>
        <v>39.778500000000001</v>
      </c>
      <c r="O68" s="73">
        <f t="shared" si="37"/>
        <v>278.4495</v>
      </c>
      <c r="P68" s="73">
        <f t="shared" si="38"/>
        <v>94.978499999999997</v>
      </c>
      <c r="Q68" s="100">
        <f t="shared" si="39"/>
        <v>664.84950000000003</v>
      </c>
      <c r="R68" s="90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</row>
    <row r="69" spans="1:36" s="29" customFormat="1">
      <c r="A69" s="48">
        <f>IF(G69&lt;&gt;"",1+MAX($A$3:A68),"")</f>
        <v>55</v>
      </c>
      <c r="B69" s="230"/>
      <c r="C69" s="68"/>
      <c r="D69" s="50" t="s">
        <v>95</v>
      </c>
      <c r="E69" s="66">
        <v>7</v>
      </c>
      <c r="F69" s="51" t="s">
        <v>55</v>
      </c>
      <c r="G69" s="70">
        <v>0</v>
      </c>
      <c r="H69" s="71">
        <f t="shared" si="42"/>
        <v>7</v>
      </c>
      <c r="I69" s="73">
        <v>25.2</v>
      </c>
      <c r="J69" s="73">
        <f t="shared" si="43"/>
        <v>176.4</v>
      </c>
      <c r="K69" s="74">
        <v>0.63</v>
      </c>
      <c r="L69" s="75">
        <f t="shared" si="35"/>
        <v>4.41</v>
      </c>
      <c r="M69" s="76">
        <f>'LABOR SHEET'!C$5</f>
        <v>57.65</v>
      </c>
      <c r="N69" s="73">
        <f t="shared" si="36"/>
        <v>36.319499999999998</v>
      </c>
      <c r="O69" s="73">
        <f t="shared" si="37"/>
        <v>254.23650000000001</v>
      </c>
      <c r="P69" s="73">
        <f t="shared" si="38"/>
        <v>61.519500000000001</v>
      </c>
      <c r="Q69" s="100">
        <f t="shared" si="39"/>
        <v>430.63650000000001</v>
      </c>
      <c r="R69" s="90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</row>
    <row r="70" spans="1:36" s="29" customFormat="1">
      <c r="A70" s="48">
        <f>IF(G70&lt;&gt;"",1+MAX($A$3:A69),"")</f>
        <v>56</v>
      </c>
      <c r="B70" s="230"/>
      <c r="C70" s="68"/>
      <c r="D70" s="50" t="s">
        <v>96</v>
      </c>
      <c r="E70" s="66">
        <v>7</v>
      </c>
      <c r="F70" s="51" t="s">
        <v>55</v>
      </c>
      <c r="G70" s="70">
        <v>0</v>
      </c>
      <c r="H70" s="71">
        <f t="shared" si="42"/>
        <v>7</v>
      </c>
      <c r="I70" s="73">
        <v>125</v>
      </c>
      <c r="J70" s="73">
        <f t="shared" si="43"/>
        <v>875</v>
      </c>
      <c r="K70" s="74">
        <v>0.55000000000000004</v>
      </c>
      <c r="L70" s="75">
        <f t="shared" si="35"/>
        <v>3.85</v>
      </c>
      <c r="M70" s="76">
        <f>'LABOR SHEET'!C$5</f>
        <v>57.65</v>
      </c>
      <c r="N70" s="73">
        <f t="shared" si="36"/>
        <v>31.7075</v>
      </c>
      <c r="O70" s="73">
        <f t="shared" si="37"/>
        <v>221.95249999999999</v>
      </c>
      <c r="P70" s="73">
        <f t="shared" si="38"/>
        <v>156.70750000000001</v>
      </c>
      <c r="Q70" s="100">
        <f t="shared" si="39"/>
        <v>1096.9525000000001</v>
      </c>
      <c r="R70" s="90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</row>
    <row r="71" spans="1:36" s="29" customFormat="1">
      <c r="A71" s="48">
        <f>IF(G71&lt;&gt;"",1+MAX($A$3:A70),"")</f>
        <v>57</v>
      </c>
      <c r="B71" s="230"/>
      <c r="C71" s="68"/>
      <c r="D71" s="50" t="s">
        <v>97</v>
      </c>
      <c r="E71" s="66">
        <v>2</v>
      </c>
      <c r="F71" s="51" t="s">
        <v>55</v>
      </c>
      <c r="G71" s="70">
        <v>0</v>
      </c>
      <c r="H71" s="71">
        <f t="shared" si="42"/>
        <v>2</v>
      </c>
      <c r="I71" s="73">
        <v>25.5</v>
      </c>
      <c r="J71" s="73">
        <f t="shared" si="43"/>
        <v>51</v>
      </c>
      <c r="K71" s="74">
        <v>0.51</v>
      </c>
      <c r="L71" s="75">
        <f t="shared" si="35"/>
        <v>1.02</v>
      </c>
      <c r="M71" s="76">
        <f>'LABOR SHEET'!C$5</f>
        <v>57.65</v>
      </c>
      <c r="N71" s="73">
        <f t="shared" si="36"/>
        <v>29.401499999999999</v>
      </c>
      <c r="O71" s="73">
        <f t="shared" si="37"/>
        <v>58.802999999999997</v>
      </c>
      <c r="P71" s="73">
        <f t="shared" si="38"/>
        <v>54.901499999999999</v>
      </c>
      <c r="Q71" s="100">
        <f t="shared" si="39"/>
        <v>109.803</v>
      </c>
      <c r="R71" s="90"/>
      <c r="S71" s="99"/>
      <c r="T71" s="99"/>
      <c r="U71" s="99"/>
      <c r="V71" s="99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</row>
    <row r="72" spans="1:36" s="29" customFormat="1">
      <c r="A72" s="48">
        <f>IF(G72&lt;&gt;"",1+MAX($A$3:A71),"")</f>
        <v>58</v>
      </c>
      <c r="B72" s="230"/>
      <c r="C72" s="68"/>
      <c r="D72" s="50" t="s">
        <v>98</v>
      </c>
      <c r="E72" s="66">
        <v>2</v>
      </c>
      <c r="F72" s="51" t="s">
        <v>55</v>
      </c>
      <c r="G72" s="70">
        <v>0</v>
      </c>
      <c r="H72" s="71">
        <f t="shared" ref="H72:H74" si="44">E72*(1+G72)</f>
        <v>2</v>
      </c>
      <c r="I72" s="73">
        <v>69.5</v>
      </c>
      <c r="J72" s="73">
        <f t="shared" ref="J72:J74" si="45">I72*H72</f>
        <v>139</v>
      </c>
      <c r="K72" s="74">
        <v>0.72</v>
      </c>
      <c r="L72" s="75">
        <f t="shared" si="35"/>
        <v>1.44</v>
      </c>
      <c r="M72" s="76">
        <f>'LABOR SHEET'!C$5</f>
        <v>57.65</v>
      </c>
      <c r="N72" s="73">
        <f t="shared" si="36"/>
        <v>41.508000000000003</v>
      </c>
      <c r="O72" s="73">
        <f t="shared" si="37"/>
        <v>83.016000000000005</v>
      </c>
      <c r="P72" s="73">
        <f t="shared" si="38"/>
        <v>111.008</v>
      </c>
      <c r="Q72" s="100">
        <f t="shared" si="39"/>
        <v>222.01599999999999</v>
      </c>
      <c r="R72" s="90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</row>
    <row r="73" spans="1:36" s="29" customFormat="1">
      <c r="A73" s="48">
        <f>IF(G73&lt;&gt;"",1+MAX($A$3:A72),"")</f>
        <v>59</v>
      </c>
      <c r="B73" s="230"/>
      <c r="C73" s="68"/>
      <c r="D73" s="50" t="s">
        <v>99</v>
      </c>
      <c r="E73" s="66">
        <v>2</v>
      </c>
      <c r="F73" s="51" t="s">
        <v>55</v>
      </c>
      <c r="G73" s="70">
        <v>0</v>
      </c>
      <c r="H73" s="71">
        <f t="shared" si="44"/>
        <v>2</v>
      </c>
      <c r="I73" s="73">
        <v>30.5</v>
      </c>
      <c r="J73" s="73">
        <f t="shared" si="45"/>
        <v>61</v>
      </c>
      <c r="K73" s="74">
        <v>0.68</v>
      </c>
      <c r="L73" s="75">
        <f t="shared" si="35"/>
        <v>1.36</v>
      </c>
      <c r="M73" s="76">
        <f>'LABOR SHEET'!C$5</f>
        <v>57.65</v>
      </c>
      <c r="N73" s="73">
        <f t="shared" si="36"/>
        <v>39.201999999999998</v>
      </c>
      <c r="O73" s="73">
        <f t="shared" si="37"/>
        <v>78.403999999999996</v>
      </c>
      <c r="P73" s="73">
        <f t="shared" si="38"/>
        <v>69.701999999999998</v>
      </c>
      <c r="Q73" s="100">
        <f t="shared" si="39"/>
        <v>139.404</v>
      </c>
      <c r="R73" s="90"/>
      <c r="S73" s="99"/>
      <c r="T73" s="99"/>
      <c r="U73" s="99"/>
      <c r="V73" s="99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</row>
    <row r="74" spans="1:36" s="29" customFormat="1">
      <c r="A74" s="48">
        <f>IF(G74&lt;&gt;"",1+MAX($A$3:A73),"")</f>
        <v>60</v>
      </c>
      <c r="B74" s="230"/>
      <c r="C74" s="68"/>
      <c r="D74" s="50" t="s">
        <v>100</v>
      </c>
      <c r="E74" s="66">
        <v>2</v>
      </c>
      <c r="F74" s="51" t="s">
        <v>55</v>
      </c>
      <c r="G74" s="70">
        <v>0</v>
      </c>
      <c r="H74" s="71">
        <f t="shared" si="44"/>
        <v>2</v>
      </c>
      <c r="I74" s="73">
        <v>150</v>
      </c>
      <c r="J74" s="73">
        <f t="shared" si="45"/>
        <v>300</v>
      </c>
      <c r="K74" s="74">
        <v>0.72</v>
      </c>
      <c r="L74" s="75">
        <f t="shared" si="35"/>
        <v>1.44</v>
      </c>
      <c r="M74" s="76">
        <f>'LABOR SHEET'!C$5</f>
        <v>57.65</v>
      </c>
      <c r="N74" s="73">
        <f t="shared" si="36"/>
        <v>41.508000000000003</v>
      </c>
      <c r="O74" s="73">
        <f t="shared" si="37"/>
        <v>83.016000000000005</v>
      </c>
      <c r="P74" s="73">
        <f t="shared" si="38"/>
        <v>191.50800000000001</v>
      </c>
      <c r="Q74" s="100">
        <f t="shared" si="39"/>
        <v>383.01600000000002</v>
      </c>
      <c r="R74" s="90"/>
      <c r="S74" s="99"/>
      <c r="T74" s="99"/>
      <c r="U74" s="99"/>
      <c r="V74" s="99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</row>
    <row r="75" spans="1:36" s="29" customFormat="1">
      <c r="A75" s="48" t="str">
        <f>IF(G75&lt;&gt;"",1+MAX($A$3:A74),"")</f>
        <v/>
      </c>
      <c r="B75" s="230"/>
      <c r="C75" s="68"/>
      <c r="D75" s="53"/>
      <c r="E75" s="57"/>
      <c r="F75" s="54"/>
      <c r="G75" s="101"/>
      <c r="H75" s="102"/>
      <c r="I75" s="77"/>
      <c r="J75" s="77"/>
      <c r="K75" s="74"/>
      <c r="L75" s="79"/>
      <c r="M75" s="80"/>
      <c r="N75" s="77"/>
      <c r="O75" s="77"/>
      <c r="P75" s="77"/>
      <c r="Q75" s="103"/>
      <c r="R75" s="104"/>
      <c r="S75" s="99"/>
      <c r="T75" s="99"/>
      <c r="U75" s="99"/>
      <c r="V75" s="99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</row>
    <row r="76" spans="1:36" s="29" customFormat="1" ht="18">
      <c r="A76" s="48" t="str">
        <f>IF(G76&lt;&gt;"",1+MAX($A$3:A75),"")</f>
        <v/>
      </c>
      <c r="B76" s="230"/>
      <c r="C76" s="68"/>
      <c r="D76" s="67" t="s">
        <v>101</v>
      </c>
      <c r="E76" s="66"/>
      <c r="F76" s="51"/>
      <c r="G76" s="70"/>
      <c r="H76" s="71"/>
      <c r="I76" s="77"/>
      <c r="J76" s="73"/>
      <c r="K76" s="74"/>
      <c r="L76" s="75"/>
      <c r="M76" s="76"/>
      <c r="N76" s="73"/>
      <c r="O76" s="73"/>
      <c r="P76" s="73"/>
      <c r="Q76" s="100"/>
      <c r="R76" s="90"/>
      <c r="S76" s="99"/>
      <c r="T76" s="99"/>
      <c r="U76" s="99"/>
      <c r="V76" s="99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</row>
    <row r="77" spans="1:36" s="29" customFormat="1">
      <c r="A77" s="48" t="str">
        <f>IF(G77&lt;&gt;"",1+MAX($A$3:A76),"")</f>
        <v/>
      </c>
      <c r="B77" s="230"/>
      <c r="C77" s="68"/>
      <c r="D77" s="69" t="s">
        <v>102</v>
      </c>
      <c r="E77" s="66"/>
      <c r="F77" s="51"/>
      <c r="G77" s="70"/>
      <c r="H77" s="71"/>
      <c r="I77" s="77"/>
      <c r="J77" s="73"/>
      <c r="K77" s="74"/>
      <c r="L77" s="75"/>
      <c r="M77" s="76"/>
      <c r="N77" s="73"/>
      <c r="O77" s="73"/>
      <c r="P77" s="73"/>
      <c r="Q77" s="100"/>
      <c r="R77" s="90"/>
      <c r="S77" s="99"/>
      <c r="T77" s="99"/>
      <c r="U77" s="99"/>
      <c r="V77" s="99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</row>
    <row r="78" spans="1:36" s="29" customFormat="1">
      <c r="A78" s="48">
        <f>IF(G78&lt;&gt;"",1+MAX($A$3:A77),"")</f>
        <v>61</v>
      </c>
      <c r="B78" s="230"/>
      <c r="C78" s="68"/>
      <c r="D78" s="50" t="s">
        <v>103</v>
      </c>
      <c r="E78" s="66">
        <v>313.25</v>
      </c>
      <c r="F78" s="51" t="s">
        <v>45</v>
      </c>
      <c r="G78" s="70">
        <v>0.05</v>
      </c>
      <c r="H78" s="71">
        <f t="shared" ref="H78:H81" si="46">E78*(1+G78)</f>
        <v>328.91250000000002</v>
      </c>
      <c r="I78" s="73">
        <v>4.41</v>
      </c>
      <c r="J78" s="73">
        <f t="shared" ref="J78:J81" si="47">I78*H78</f>
        <v>1450.5041249999999</v>
      </c>
      <c r="K78" s="74">
        <v>0.222</v>
      </c>
      <c r="L78" s="75">
        <f t="shared" ref="L78:L81" si="48">+K78*H78</f>
        <v>73.018574999999998</v>
      </c>
      <c r="M78" s="76">
        <f>'LABOR SHEET'!C$5</f>
        <v>57.65</v>
      </c>
      <c r="N78" s="73">
        <f t="shared" ref="N78:N81" si="49">K78*M78</f>
        <v>12.798299999999999</v>
      </c>
      <c r="O78" s="73">
        <f t="shared" ref="O78:O81" si="50">M78*L78</f>
        <v>4209.5208487500004</v>
      </c>
      <c r="P78" s="73">
        <f t="shared" ref="P78:P81" si="51">I78+N78</f>
        <v>17.208300000000001</v>
      </c>
      <c r="Q78" s="100">
        <f t="shared" ref="Q78:Q81" si="52">P78*H78</f>
        <v>5660.0249737499998</v>
      </c>
      <c r="R78" s="90"/>
      <c r="S78" s="99"/>
      <c r="T78" s="99"/>
      <c r="U78" s="99"/>
      <c r="V78" s="99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</row>
    <row r="79" spans="1:36" s="29" customFormat="1">
      <c r="A79" s="48">
        <f>IF(G79&lt;&gt;"",1+MAX($A$3:A78),"")</f>
        <v>62</v>
      </c>
      <c r="B79" s="230"/>
      <c r="C79" s="68"/>
      <c r="D79" s="50" t="s">
        <v>104</v>
      </c>
      <c r="E79" s="66">
        <v>392.27</v>
      </c>
      <c r="F79" s="51" t="s">
        <v>45</v>
      </c>
      <c r="G79" s="70">
        <v>0.05</v>
      </c>
      <c r="H79" s="71">
        <f t="shared" si="46"/>
        <v>411.88350000000003</v>
      </c>
      <c r="I79" s="73">
        <v>5</v>
      </c>
      <c r="J79" s="73">
        <f t="shared" si="47"/>
        <v>2059.4175</v>
      </c>
      <c r="K79" s="74">
        <v>0.27100000000000002</v>
      </c>
      <c r="L79" s="75">
        <f t="shared" si="48"/>
        <v>111.6204285</v>
      </c>
      <c r="M79" s="76">
        <f>'LABOR SHEET'!C$5</f>
        <v>57.65</v>
      </c>
      <c r="N79" s="73">
        <f t="shared" si="49"/>
        <v>15.623150000000001</v>
      </c>
      <c r="O79" s="73">
        <f t="shared" si="50"/>
        <v>6434.9177030250003</v>
      </c>
      <c r="P79" s="73">
        <f t="shared" si="51"/>
        <v>20.623149999999999</v>
      </c>
      <c r="Q79" s="100">
        <f t="shared" si="52"/>
        <v>8494.3352030250007</v>
      </c>
      <c r="R79" s="90"/>
      <c r="S79" s="99"/>
      <c r="T79" s="99"/>
      <c r="U79" s="99"/>
      <c r="V79" s="99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</row>
    <row r="80" spans="1:36" s="29" customFormat="1">
      <c r="A80" s="48">
        <f>IF(G80&lt;&gt;"",1+MAX($A$3:A79),"")</f>
        <v>63</v>
      </c>
      <c r="B80" s="230"/>
      <c r="C80" s="68"/>
      <c r="D80" s="50" t="s">
        <v>105</v>
      </c>
      <c r="E80" s="66">
        <v>96.29</v>
      </c>
      <c r="F80" s="51" t="s">
        <v>45</v>
      </c>
      <c r="G80" s="70">
        <v>0.05</v>
      </c>
      <c r="H80" s="71">
        <f t="shared" si="46"/>
        <v>101.1045</v>
      </c>
      <c r="I80" s="73">
        <v>8.15</v>
      </c>
      <c r="J80" s="73">
        <f t="shared" si="47"/>
        <v>824.00167499999998</v>
      </c>
      <c r="K80" s="74">
        <v>0.30199999999999999</v>
      </c>
      <c r="L80" s="75">
        <f t="shared" si="48"/>
        <v>30.533559</v>
      </c>
      <c r="M80" s="76">
        <f>'LABOR SHEET'!C$5</f>
        <v>57.65</v>
      </c>
      <c r="N80" s="73">
        <f t="shared" si="49"/>
        <v>17.410299999999999</v>
      </c>
      <c r="O80" s="73">
        <f t="shared" si="50"/>
        <v>1760.2596763500001</v>
      </c>
      <c r="P80" s="73">
        <f t="shared" si="51"/>
        <v>25.560300000000002</v>
      </c>
      <c r="Q80" s="100">
        <f t="shared" si="52"/>
        <v>2584.26135135</v>
      </c>
      <c r="R80" s="90"/>
      <c r="S80" s="99"/>
      <c r="T80" s="99"/>
      <c r="U80" s="99"/>
      <c r="V80" s="99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</row>
    <row r="81" spans="1:36" s="29" customFormat="1">
      <c r="A81" s="48">
        <f>IF(G81&lt;&gt;"",1+MAX($A$3:A80),"")</f>
        <v>64</v>
      </c>
      <c r="B81" s="230"/>
      <c r="C81" s="68"/>
      <c r="D81" s="50" t="s">
        <v>106</v>
      </c>
      <c r="E81" s="66">
        <v>6.37</v>
      </c>
      <c r="F81" s="51" t="s">
        <v>45</v>
      </c>
      <c r="G81" s="70">
        <v>0.05</v>
      </c>
      <c r="H81" s="71">
        <f t="shared" si="46"/>
        <v>6.6885000000000003</v>
      </c>
      <c r="I81" s="73">
        <v>10.45</v>
      </c>
      <c r="J81" s="73">
        <f t="shared" si="47"/>
        <v>69.894824999999997</v>
      </c>
      <c r="K81" s="74">
        <v>0.33300000000000002</v>
      </c>
      <c r="L81" s="75">
        <f t="shared" si="48"/>
        <v>2.2272704999999999</v>
      </c>
      <c r="M81" s="76">
        <f>'LABOR SHEET'!C$5</f>
        <v>57.65</v>
      </c>
      <c r="N81" s="73">
        <f t="shared" si="49"/>
        <v>19.19745</v>
      </c>
      <c r="O81" s="73">
        <f t="shared" si="50"/>
        <v>128.40214432499999</v>
      </c>
      <c r="P81" s="73">
        <f t="shared" si="51"/>
        <v>29.647449999999999</v>
      </c>
      <c r="Q81" s="100">
        <f t="shared" si="52"/>
        <v>198.29696932499999</v>
      </c>
      <c r="R81" s="90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</row>
    <row r="82" spans="1:36" s="29" customFormat="1">
      <c r="A82" s="48" t="str">
        <f>IF(G82&lt;&gt;"",1+MAX($A$3:A81),"")</f>
        <v/>
      </c>
      <c r="B82" s="230"/>
      <c r="C82" s="68"/>
      <c r="D82" s="50"/>
      <c r="E82" s="66"/>
      <c r="F82" s="51"/>
      <c r="G82" s="70"/>
      <c r="H82" s="71"/>
      <c r="I82" s="77"/>
      <c r="J82" s="73"/>
      <c r="K82" s="74"/>
      <c r="L82" s="75"/>
      <c r="M82" s="76"/>
      <c r="N82" s="73"/>
      <c r="O82" s="73"/>
      <c r="P82" s="73"/>
      <c r="Q82" s="100"/>
      <c r="R82" s="90"/>
      <c r="S82" s="99"/>
      <c r="T82" s="99"/>
      <c r="U82" s="99"/>
      <c r="V82" s="99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</row>
    <row r="83" spans="1:36" s="29" customFormat="1">
      <c r="A83" s="48" t="str">
        <f>IF(G83&lt;&gt;"",1+MAX($A$3:A82),"")</f>
        <v/>
      </c>
      <c r="B83" s="230"/>
      <c r="C83" s="68"/>
      <c r="D83" s="72" t="s">
        <v>53</v>
      </c>
      <c r="E83" s="66"/>
      <c r="F83" s="51"/>
      <c r="G83" s="70"/>
      <c r="H83" s="71"/>
      <c r="I83" s="77"/>
      <c r="J83" s="73"/>
      <c r="K83" s="74"/>
      <c r="L83" s="75"/>
      <c r="M83" s="76"/>
      <c r="N83" s="73"/>
      <c r="O83" s="73"/>
      <c r="P83" s="73"/>
      <c r="Q83" s="100"/>
      <c r="R83" s="90"/>
      <c r="S83" s="99"/>
      <c r="T83" s="99"/>
      <c r="U83" s="99"/>
      <c r="V83" s="99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</row>
    <row r="84" spans="1:36" s="29" customFormat="1">
      <c r="A84" s="48">
        <f>IF(G84&lt;&gt;"",1+MAX($A$3:A83),"")</f>
        <v>65</v>
      </c>
      <c r="B84" s="230"/>
      <c r="C84" s="68"/>
      <c r="D84" s="50" t="s">
        <v>107</v>
      </c>
      <c r="E84" s="66">
        <v>9</v>
      </c>
      <c r="F84" s="51" t="s">
        <v>55</v>
      </c>
      <c r="G84" s="70">
        <v>0</v>
      </c>
      <c r="H84" s="71">
        <f t="shared" ref="H84:H99" si="53">E84*(1+G84)</f>
        <v>9</v>
      </c>
      <c r="I84" s="73">
        <v>2.5</v>
      </c>
      <c r="J84" s="73">
        <f t="shared" ref="J84:J99" si="54">I84*H84</f>
        <v>22.5</v>
      </c>
      <c r="K84" s="74">
        <v>0.45</v>
      </c>
      <c r="L84" s="75">
        <f t="shared" ref="L84:L99" si="55">+K84*H84</f>
        <v>4.05</v>
      </c>
      <c r="M84" s="76">
        <f>'LABOR SHEET'!C$5</f>
        <v>57.65</v>
      </c>
      <c r="N84" s="73">
        <f t="shared" ref="N84:N99" si="56">K84*M84</f>
        <v>25.942499999999999</v>
      </c>
      <c r="O84" s="73">
        <f t="shared" ref="O84:O99" si="57">M84*L84</f>
        <v>233.48249999999999</v>
      </c>
      <c r="P84" s="73">
        <f t="shared" ref="P84:P99" si="58">I84+N84</f>
        <v>28.442499999999999</v>
      </c>
      <c r="Q84" s="100">
        <f t="shared" ref="Q84:Q99" si="59">P84*H84</f>
        <v>255.98249999999999</v>
      </c>
      <c r="R84" s="90"/>
      <c r="S84" s="99"/>
      <c r="T84" s="99"/>
      <c r="U84" s="99"/>
      <c r="V84" s="99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</row>
    <row r="85" spans="1:36" s="29" customFormat="1">
      <c r="A85" s="48">
        <f>IF(G85&lt;&gt;"",1+MAX($A$3:A84),"")</f>
        <v>66</v>
      </c>
      <c r="B85" s="230"/>
      <c r="C85" s="68"/>
      <c r="D85" s="50" t="s">
        <v>108</v>
      </c>
      <c r="E85" s="66">
        <v>4</v>
      </c>
      <c r="F85" s="51" t="s">
        <v>55</v>
      </c>
      <c r="G85" s="70">
        <v>0</v>
      </c>
      <c r="H85" s="71">
        <f t="shared" si="53"/>
        <v>4</v>
      </c>
      <c r="I85" s="73">
        <v>4.54</v>
      </c>
      <c r="J85" s="73">
        <f t="shared" si="54"/>
        <v>18.16</v>
      </c>
      <c r="K85" s="74">
        <v>0.46</v>
      </c>
      <c r="L85" s="75">
        <f t="shared" si="55"/>
        <v>1.84</v>
      </c>
      <c r="M85" s="76">
        <f>'LABOR SHEET'!C$5</f>
        <v>57.65</v>
      </c>
      <c r="N85" s="73">
        <f t="shared" si="56"/>
        <v>26.518999999999998</v>
      </c>
      <c r="O85" s="73">
        <f t="shared" si="57"/>
        <v>106.07599999999999</v>
      </c>
      <c r="P85" s="73">
        <f t="shared" si="58"/>
        <v>31.059000000000001</v>
      </c>
      <c r="Q85" s="100">
        <f t="shared" si="59"/>
        <v>124.236</v>
      </c>
      <c r="R85" s="90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</row>
    <row r="86" spans="1:36" s="29" customFormat="1">
      <c r="A86" s="48">
        <f>IF(G86&lt;&gt;"",1+MAX($A$3:A85),"")</f>
        <v>67</v>
      </c>
      <c r="B86" s="230"/>
      <c r="C86" s="68"/>
      <c r="D86" s="50" t="s">
        <v>109</v>
      </c>
      <c r="E86" s="66">
        <v>35</v>
      </c>
      <c r="F86" s="51" t="s">
        <v>55</v>
      </c>
      <c r="G86" s="70">
        <v>0</v>
      </c>
      <c r="H86" s="71">
        <f t="shared" si="53"/>
        <v>35</v>
      </c>
      <c r="I86" s="73">
        <v>7.5</v>
      </c>
      <c r="J86" s="73">
        <f t="shared" si="54"/>
        <v>262.5</v>
      </c>
      <c r="K86" s="74">
        <v>0.47</v>
      </c>
      <c r="L86" s="75">
        <f t="shared" si="55"/>
        <v>16.45</v>
      </c>
      <c r="M86" s="76">
        <f>'LABOR SHEET'!C$5</f>
        <v>57.65</v>
      </c>
      <c r="N86" s="73">
        <f t="shared" si="56"/>
        <v>27.095500000000001</v>
      </c>
      <c r="O86" s="73">
        <f t="shared" si="57"/>
        <v>948.34249999999997</v>
      </c>
      <c r="P86" s="73">
        <f t="shared" si="58"/>
        <v>34.595500000000001</v>
      </c>
      <c r="Q86" s="100">
        <f t="shared" si="59"/>
        <v>1210.8425</v>
      </c>
      <c r="R86" s="90"/>
      <c r="S86" s="99"/>
      <c r="T86" s="99"/>
      <c r="U86" s="99"/>
      <c r="V86" s="99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</row>
    <row r="87" spans="1:36" s="29" customFormat="1">
      <c r="A87" s="48">
        <f>IF(G87&lt;&gt;"",1+MAX($A$3:A86),"")</f>
        <v>68</v>
      </c>
      <c r="B87" s="230"/>
      <c r="C87" s="68"/>
      <c r="D87" s="50" t="s">
        <v>110</v>
      </c>
      <c r="E87" s="66">
        <v>35</v>
      </c>
      <c r="F87" s="51" t="s">
        <v>55</v>
      </c>
      <c r="G87" s="70">
        <v>0</v>
      </c>
      <c r="H87" s="71">
        <f t="shared" si="53"/>
        <v>35</v>
      </c>
      <c r="I87" s="73">
        <v>10.5</v>
      </c>
      <c r="J87" s="73">
        <f t="shared" si="54"/>
        <v>367.5</v>
      </c>
      <c r="K87" s="74">
        <v>0.48</v>
      </c>
      <c r="L87" s="75">
        <f t="shared" si="55"/>
        <v>16.8</v>
      </c>
      <c r="M87" s="76">
        <f>'LABOR SHEET'!C$5</f>
        <v>57.65</v>
      </c>
      <c r="N87" s="73">
        <f t="shared" si="56"/>
        <v>27.672000000000001</v>
      </c>
      <c r="O87" s="73">
        <f t="shared" si="57"/>
        <v>968.52</v>
      </c>
      <c r="P87" s="73">
        <f t="shared" si="58"/>
        <v>38.171999999999997</v>
      </c>
      <c r="Q87" s="100">
        <f t="shared" si="59"/>
        <v>1336.02</v>
      </c>
      <c r="R87" s="90"/>
      <c r="S87" s="99"/>
      <c r="T87" s="99"/>
      <c r="U87" s="99"/>
      <c r="V87" s="99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</row>
    <row r="88" spans="1:36" s="29" customFormat="1">
      <c r="A88" s="48">
        <f>IF(G88&lt;&gt;"",1+MAX($A$3:A87),"")</f>
        <v>69</v>
      </c>
      <c r="B88" s="230"/>
      <c r="C88" s="68"/>
      <c r="D88" s="50" t="s">
        <v>111</v>
      </c>
      <c r="E88" s="66">
        <v>3</v>
      </c>
      <c r="F88" s="51" t="s">
        <v>55</v>
      </c>
      <c r="G88" s="70">
        <v>0</v>
      </c>
      <c r="H88" s="71">
        <f t="shared" si="53"/>
        <v>3</v>
      </c>
      <c r="I88" s="73">
        <v>13.09</v>
      </c>
      <c r="J88" s="73">
        <f t="shared" si="54"/>
        <v>39.270000000000003</v>
      </c>
      <c r="K88" s="74">
        <v>0.5</v>
      </c>
      <c r="L88" s="75">
        <f t="shared" si="55"/>
        <v>1.5</v>
      </c>
      <c r="M88" s="76">
        <f>'LABOR SHEET'!C$5</f>
        <v>57.65</v>
      </c>
      <c r="N88" s="73">
        <f t="shared" si="56"/>
        <v>28.824999999999999</v>
      </c>
      <c r="O88" s="73">
        <f t="shared" si="57"/>
        <v>86.474999999999994</v>
      </c>
      <c r="P88" s="73">
        <f t="shared" si="58"/>
        <v>41.914999999999999</v>
      </c>
      <c r="Q88" s="100">
        <f t="shared" si="59"/>
        <v>125.745</v>
      </c>
      <c r="R88" s="90"/>
      <c r="S88" s="99"/>
      <c r="T88" s="99"/>
      <c r="U88" s="99"/>
      <c r="V88" s="99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</row>
    <row r="89" spans="1:36" s="29" customFormat="1">
      <c r="A89" s="48">
        <f>IF(G89&lt;&gt;"",1+MAX($A$3:A88),"")</f>
        <v>70</v>
      </c>
      <c r="B89" s="230"/>
      <c r="C89" s="68"/>
      <c r="D89" s="50" t="s">
        <v>112</v>
      </c>
      <c r="E89" s="66">
        <v>10</v>
      </c>
      <c r="F89" s="51" t="s">
        <v>55</v>
      </c>
      <c r="G89" s="70">
        <v>0</v>
      </c>
      <c r="H89" s="71">
        <f t="shared" si="53"/>
        <v>10</v>
      </c>
      <c r="I89" s="73">
        <v>19.2</v>
      </c>
      <c r="J89" s="73">
        <f t="shared" si="54"/>
        <v>192</v>
      </c>
      <c r="K89" s="74">
        <v>0.51</v>
      </c>
      <c r="L89" s="75">
        <f t="shared" si="55"/>
        <v>5.0999999999999996</v>
      </c>
      <c r="M89" s="76">
        <f>'LABOR SHEET'!C$5</f>
        <v>57.65</v>
      </c>
      <c r="N89" s="73">
        <f t="shared" si="56"/>
        <v>29.401499999999999</v>
      </c>
      <c r="O89" s="73">
        <f t="shared" si="57"/>
        <v>294.01499999999999</v>
      </c>
      <c r="P89" s="73">
        <f t="shared" si="58"/>
        <v>48.601500000000001</v>
      </c>
      <c r="Q89" s="100">
        <f t="shared" si="59"/>
        <v>486.01499999999999</v>
      </c>
      <c r="R89" s="90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</row>
    <row r="90" spans="1:36" s="29" customFormat="1">
      <c r="A90" s="48">
        <f>IF(G90&lt;&gt;"",1+MAX($A$3:A89),"")</f>
        <v>71</v>
      </c>
      <c r="B90" s="230"/>
      <c r="C90" s="68"/>
      <c r="D90" s="50" t="s">
        <v>113</v>
      </c>
      <c r="E90" s="66">
        <v>18</v>
      </c>
      <c r="F90" s="51" t="s">
        <v>55</v>
      </c>
      <c r="G90" s="70">
        <v>0</v>
      </c>
      <c r="H90" s="71">
        <f t="shared" si="53"/>
        <v>18</v>
      </c>
      <c r="I90" s="73">
        <v>25.2</v>
      </c>
      <c r="J90" s="73">
        <f t="shared" si="54"/>
        <v>453.6</v>
      </c>
      <c r="K90" s="74">
        <v>0.52</v>
      </c>
      <c r="L90" s="75">
        <f t="shared" si="55"/>
        <v>9.36</v>
      </c>
      <c r="M90" s="76">
        <f>'LABOR SHEET'!C$5</f>
        <v>57.65</v>
      </c>
      <c r="N90" s="73">
        <f t="shared" si="56"/>
        <v>29.978000000000002</v>
      </c>
      <c r="O90" s="73">
        <f t="shared" si="57"/>
        <v>539.60400000000004</v>
      </c>
      <c r="P90" s="73">
        <f t="shared" si="58"/>
        <v>55.177999999999997</v>
      </c>
      <c r="Q90" s="100">
        <f t="shared" si="59"/>
        <v>993.20399999999995</v>
      </c>
      <c r="R90" s="90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</row>
    <row r="91" spans="1:36" s="29" customFormat="1">
      <c r="A91" s="48">
        <f>IF(G91&lt;&gt;"",1+MAX($A$3:A90),"")</f>
        <v>72</v>
      </c>
      <c r="B91" s="230"/>
      <c r="C91" s="68"/>
      <c r="D91" s="50" t="s">
        <v>114</v>
      </c>
      <c r="E91" s="66">
        <v>3</v>
      </c>
      <c r="F91" s="51" t="s">
        <v>55</v>
      </c>
      <c r="G91" s="70">
        <v>0</v>
      </c>
      <c r="H91" s="71">
        <f t="shared" si="53"/>
        <v>3</v>
      </c>
      <c r="I91" s="73">
        <v>29.5</v>
      </c>
      <c r="J91" s="73">
        <f t="shared" si="54"/>
        <v>88.5</v>
      </c>
      <c r="K91" s="74">
        <v>0.53</v>
      </c>
      <c r="L91" s="75">
        <f t="shared" si="55"/>
        <v>1.59</v>
      </c>
      <c r="M91" s="76">
        <f>'LABOR SHEET'!C$5</f>
        <v>57.65</v>
      </c>
      <c r="N91" s="73">
        <f t="shared" si="56"/>
        <v>30.554500000000001</v>
      </c>
      <c r="O91" s="73">
        <f t="shared" si="57"/>
        <v>91.663499999999999</v>
      </c>
      <c r="P91" s="73">
        <f t="shared" si="58"/>
        <v>60.054499999999997</v>
      </c>
      <c r="Q91" s="100">
        <f t="shared" si="59"/>
        <v>180.1635</v>
      </c>
      <c r="R91" s="90"/>
      <c r="S91" s="99"/>
      <c r="T91" s="99"/>
      <c r="U91" s="99"/>
      <c r="V91" s="99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</row>
    <row r="92" spans="1:36" s="29" customFormat="1">
      <c r="A92" s="48">
        <f>IF(G92&lt;&gt;"",1+MAX($A$3:A91),"")</f>
        <v>73</v>
      </c>
      <c r="B92" s="230"/>
      <c r="C92" s="68"/>
      <c r="D92" s="50" t="s">
        <v>115</v>
      </c>
      <c r="E92" s="66">
        <v>9</v>
      </c>
      <c r="F92" s="51" t="s">
        <v>55</v>
      </c>
      <c r="G92" s="70">
        <v>0</v>
      </c>
      <c r="H92" s="71">
        <f t="shared" si="53"/>
        <v>9</v>
      </c>
      <c r="I92" s="73">
        <v>34.5</v>
      </c>
      <c r="J92" s="73">
        <f t="shared" si="54"/>
        <v>310.5</v>
      </c>
      <c r="K92" s="74">
        <v>0.54</v>
      </c>
      <c r="L92" s="75">
        <f t="shared" si="55"/>
        <v>4.8600000000000003</v>
      </c>
      <c r="M92" s="76">
        <f>'LABOR SHEET'!C$5</f>
        <v>57.65</v>
      </c>
      <c r="N92" s="73">
        <f t="shared" si="56"/>
        <v>31.131</v>
      </c>
      <c r="O92" s="73">
        <f t="shared" si="57"/>
        <v>280.17899999999997</v>
      </c>
      <c r="P92" s="73">
        <f t="shared" si="58"/>
        <v>65.631</v>
      </c>
      <c r="Q92" s="100">
        <f t="shared" si="59"/>
        <v>590.67899999999997</v>
      </c>
      <c r="R92" s="90"/>
      <c r="S92" s="99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</row>
    <row r="93" spans="1:36" s="29" customFormat="1">
      <c r="A93" s="48">
        <f>IF(G93&lt;&gt;"",1+MAX($A$3:A92),"")</f>
        <v>74</v>
      </c>
      <c r="B93" s="230"/>
      <c r="C93" s="68"/>
      <c r="D93" s="50" t="s">
        <v>116</v>
      </c>
      <c r="E93" s="66">
        <v>5</v>
      </c>
      <c r="F93" s="51" t="s">
        <v>55</v>
      </c>
      <c r="G93" s="70">
        <v>0</v>
      </c>
      <c r="H93" s="71">
        <f t="shared" si="53"/>
        <v>5</v>
      </c>
      <c r="I93" s="73">
        <v>38.5</v>
      </c>
      <c r="J93" s="73">
        <f t="shared" si="54"/>
        <v>192.5</v>
      </c>
      <c r="K93" s="74">
        <v>0.55000000000000004</v>
      </c>
      <c r="L93" s="75">
        <f t="shared" si="55"/>
        <v>2.75</v>
      </c>
      <c r="M93" s="76">
        <f>'LABOR SHEET'!C$5</f>
        <v>57.65</v>
      </c>
      <c r="N93" s="73">
        <f t="shared" si="56"/>
        <v>31.7075</v>
      </c>
      <c r="O93" s="73">
        <f t="shared" si="57"/>
        <v>158.53749999999999</v>
      </c>
      <c r="P93" s="73">
        <f t="shared" si="58"/>
        <v>70.207499999999996</v>
      </c>
      <c r="Q93" s="100">
        <f t="shared" si="59"/>
        <v>351.03750000000002</v>
      </c>
      <c r="R93" s="90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</row>
    <row r="94" spans="1:36" s="29" customFormat="1">
      <c r="A94" s="48">
        <f>IF(G94&lt;&gt;"",1+MAX($A$3:A93),"")</f>
        <v>75</v>
      </c>
      <c r="B94" s="230"/>
      <c r="C94" s="68"/>
      <c r="D94" s="50" t="s">
        <v>117</v>
      </c>
      <c r="E94" s="66">
        <v>1</v>
      </c>
      <c r="F94" s="51" t="s">
        <v>55</v>
      </c>
      <c r="G94" s="70">
        <v>0</v>
      </c>
      <c r="H94" s="71">
        <f t="shared" si="53"/>
        <v>1</v>
      </c>
      <c r="I94" s="73">
        <v>43.73</v>
      </c>
      <c r="J94" s="73">
        <f t="shared" si="54"/>
        <v>43.73</v>
      </c>
      <c r="K94" s="74">
        <v>0.56000000000000005</v>
      </c>
      <c r="L94" s="75">
        <f t="shared" si="55"/>
        <v>0.56000000000000005</v>
      </c>
      <c r="M94" s="76">
        <f>'LABOR SHEET'!C$5</f>
        <v>57.65</v>
      </c>
      <c r="N94" s="73">
        <f t="shared" si="56"/>
        <v>32.283999999999999</v>
      </c>
      <c r="O94" s="73">
        <f t="shared" si="57"/>
        <v>32.283999999999999</v>
      </c>
      <c r="P94" s="73">
        <f t="shared" si="58"/>
        <v>76.013999999999996</v>
      </c>
      <c r="Q94" s="100">
        <f t="shared" si="59"/>
        <v>76.013999999999996</v>
      </c>
      <c r="R94" s="90"/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</row>
    <row r="95" spans="1:36" s="29" customFormat="1">
      <c r="A95" s="48">
        <f>IF(G95&lt;&gt;"",1+MAX($A$3:A94),"")</f>
        <v>76</v>
      </c>
      <c r="B95" s="230"/>
      <c r="C95" s="68"/>
      <c r="D95" s="50" t="s">
        <v>118</v>
      </c>
      <c r="E95" s="66">
        <v>9</v>
      </c>
      <c r="F95" s="51" t="s">
        <v>55</v>
      </c>
      <c r="G95" s="70">
        <v>0</v>
      </c>
      <c r="H95" s="71">
        <f t="shared" si="53"/>
        <v>9</v>
      </c>
      <c r="I95" s="73">
        <v>13.5</v>
      </c>
      <c r="J95" s="73">
        <f t="shared" si="54"/>
        <v>121.5</v>
      </c>
      <c r="K95" s="74">
        <v>0.38</v>
      </c>
      <c r="L95" s="75">
        <f t="shared" si="55"/>
        <v>3.42</v>
      </c>
      <c r="M95" s="76">
        <f>'LABOR SHEET'!C$5</f>
        <v>57.65</v>
      </c>
      <c r="N95" s="73">
        <f t="shared" si="56"/>
        <v>21.907</v>
      </c>
      <c r="O95" s="73">
        <f t="shared" si="57"/>
        <v>197.16300000000001</v>
      </c>
      <c r="P95" s="73">
        <f t="shared" si="58"/>
        <v>35.406999999999996</v>
      </c>
      <c r="Q95" s="100">
        <f t="shared" si="59"/>
        <v>318.66300000000001</v>
      </c>
      <c r="R95" s="90"/>
      <c r="S95" s="99"/>
      <c r="T95" s="99"/>
      <c r="U95" s="99"/>
      <c r="V95" s="99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</row>
    <row r="96" spans="1:36" s="29" customFormat="1">
      <c r="A96" s="48">
        <f>IF(G96&lt;&gt;"",1+MAX($A$3:A95),"")</f>
        <v>77</v>
      </c>
      <c r="B96" s="230"/>
      <c r="C96" s="68"/>
      <c r="D96" s="50" t="s">
        <v>119</v>
      </c>
      <c r="E96" s="66">
        <v>2</v>
      </c>
      <c r="F96" s="51" t="s">
        <v>55</v>
      </c>
      <c r="G96" s="70">
        <v>0</v>
      </c>
      <c r="H96" s="71">
        <f t="shared" si="53"/>
        <v>2</v>
      </c>
      <c r="I96" s="73">
        <v>19.5</v>
      </c>
      <c r="J96" s="73">
        <f t="shared" si="54"/>
        <v>39</v>
      </c>
      <c r="K96" s="74">
        <v>0.39</v>
      </c>
      <c r="L96" s="75">
        <f t="shared" si="55"/>
        <v>0.78</v>
      </c>
      <c r="M96" s="76">
        <f>'LABOR SHEET'!C$5</f>
        <v>57.65</v>
      </c>
      <c r="N96" s="73">
        <f t="shared" si="56"/>
        <v>22.483499999999999</v>
      </c>
      <c r="O96" s="73">
        <f t="shared" si="57"/>
        <v>44.966999999999999</v>
      </c>
      <c r="P96" s="73">
        <f t="shared" si="58"/>
        <v>41.983499999999999</v>
      </c>
      <c r="Q96" s="100">
        <f t="shared" si="59"/>
        <v>83.966999999999999</v>
      </c>
      <c r="R96" s="90"/>
      <c r="S96" s="99"/>
      <c r="T96" s="99"/>
      <c r="U96" s="99"/>
      <c r="V96" s="99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</row>
    <row r="97" spans="1:36" s="29" customFormat="1">
      <c r="A97" s="48">
        <f>IF(G97&lt;&gt;"",1+MAX($A$3:A96),"")</f>
        <v>78</v>
      </c>
      <c r="B97" s="230"/>
      <c r="C97" s="68"/>
      <c r="D97" s="50" t="s">
        <v>120</v>
      </c>
      <c r="E97" s="66">
        <v>7</v>
      </c>
      <c r="F97" s="51" t="s">
        <v>55</v>
      </c>
      <c r="G97" s="70">
        <v>0</v>
      </c>
      <c r="H97" s="71">
        <f t="shared" si="53"/>
        <v>7</v>
      </c>
      <c r="I97" s="73">
        <v>25.2</v>
      </c>
      <c r="J97" s="73">
        <f t="shared" si="54"/>
        <v>176.4</v>
      </c>
      <c r="K97" s="74">
        <v>0.4</v>
      </c>
      <c r="L97" s="75">
        <f t="shared" si="55"/>
        <v>2.8</v>
      </c>
      <c r="M97" s="76">
        <f>'LABOR SHEET'!C$5</f>
        <v>57.65</v>
      </c>
      <c r="N97" s="73">
        <f t="shared" si="56"/>
        <v>23.06</v>
      </c>
      <c r="O97" s="73">
        <f t="shared" si="57"/>
        <v>161.41999999999999</v>
      </c>
      <c r="P97" s="73">
        <f t="shared" si="58"/>
        <v>48.26</v>
      </c>
      <c r="Q97" s="100">
        <f t="shared" si="59"/>
        <v>337.82</v>
      </c>
      <c r="R97" s="90"/>
      <c r="S97" s="99"/>
      <c r="T97" s="99"/>
      <c r="U97" s="99"/>
      <c r="V97" s="99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</row>
    <row r="98" spans="1:36" s="29" customFormat="1">
      <c r="A98" s="48">
        <f>IF(G98&lt;&gt;"",1+MAX($A$3:A97),"")</f>
        <v>79</v>
      </c>
      <c r="B98" s="230"/>
      <c r="C98" s="68"/>
      <c r="D98" s="50" t="s">
        <v>121</v>
      </c>
      <c r="E98" s="66">
        <v>1</v>
      </c>
      <c r="F98" s="51" t="s">
        <v>55</v>
      </c>
      <c r="G98" s="70">
        <v>0</v>
      </c>
      <c r="H98" s="71">
        <f t="shared" si="53"/>
        <v>1</v>
      </c>
      <c r="I98" s="73">
        <v>35.200000000000003</v>
      </c>
      <c r="J98" s="73">
        <f t="shared" si="54"/>
        <v>35.200000000000003</v>
      </c>
      <c r="K98" s="74">
        <v>0.41</v>
      </c>
      <c r="L98" s="75">
        <f t="shared" si="55"/>
        <v>0.41</v>
      </c>
      <c r="M98" s="76">
        <f>'LABOR SHEET'!C$5</f>
        <v>57.65</v>
      </c>
      <c r="N98" s="73">
        <f t="shared" si="56"/>
        <v>23.636500000000002</v>
      </c>
      <c r="O98" s="73">
        <f t="shared" si="57"/>
        <v>23.636500000000002</v>
      </c>
      <c r="P98" s="73">
        <f t="shared" si="58"/>
        <v>58.836500000000001</v>
      </c>
      <c r="Q98" s="100">
        <f t="shared" si="59"/>
        <v>58.836500000000001</v>
      </c>
      <c r="R98" s="90"/>
      <c r="S98" s="99"/>
      <c r="T98" s="99"/>
      <c r="U98" s="99"/>
      <c r="V98" s="99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</row>
    <row r="99" spans="1:36" s="29" customFormat="1">
      <c r="A99" s="48">
        <f>IF(G99&lt;&gt;"",1+MAX($A$3:A98),"")</f>
        <v>80</v>
      </c>
      <c r="B99" s="230"/>
      <c r="C99" s="68"/>
      <c r="D99" s="50" t="s">
        <v>122</v>
      </c>
      <c r="E99" s="66">
        <v>1</v>
      </c>
      <c r="F99" s="51" t="s">
        <v>55</v>
      </c>
      <c r="G99" s="70">
        <v>0</v>
      </c>
      <c r="H99" s="71">
        <f t="shared" si="53"/>
        <v>1</v>
      </c>
      <c r="I99" s="73">
        <v>55.2</v>
      </c>
      <c r="J99" s="73">
        <f t="shared" si="54"/>
        <v>55.2</v>
      </c>
      <c r="K99" s="74">
        <v>0.42</v>
      </c>
      <c r="L99" s="75">
        <f t="shared" si="55"/>
        <v>0.42</v>
      </c>
      <c r="M99" s="76">
        <f>'LABOR SHEET'!C$5</f>
        <v>57.65</v>
      </c>
      <c r="N99" s="73">
        <f t="shared" si="56"/>
        <v>24.213000000000001</v>
      </c>
      <c r="O99" s="73">
        <f t="shared" si="57"/>
        <v>24.213000000000001</v>
      </c>
      <c r="P99" s="73">
        <f t="shared" si="58"/>
        <v>79.412999999999997</v>
      </c>
      <c r="Q99" s="100">
        <f t="shared" si="59"/>
        <v>79.412999999999997</v>
      </c>
      <c r="R99" s="90"/>
      <c r="S99" s="99"/>
      <c r="T99" s="99"/>
      <c r="U99" s="99"/>
      <c r="V99" s="99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</row>
    <row r="100" spans="1:36" s="29" customFormat="1">
      <c r="A100" s="48" t="str">
        <f>IF(G100&lt;&gt;"",1+MAX($A$3:A99),"")</f>
        <v/>
      </c>
      <c r="B100" s="230"/>
      <c r="C100" s="68"/>
      <c r="D100" s="50"/>
      <c r="E100" s="66"/>
      <c r="F100" s="51"/>
      <c r="G100" s="70"/>
      <c r="H100" s="71"/>
      <c r="I100" s="77"/>
      <c r="J100" s="73"/>
      <c r="K100" s="74"/>
      <c r="L100" s="75"/>
      <c r="M100" s="76"/>
      <c r="N100" s="73"/>
      <c r="O100" s="73"/>
      <c r="P100" s="73"/>
      <c r="Q100" s="100"/>
      <c r="R100" s="90"/>
      <c r="S100" s="99"/>
      <c r="T100" s="99"/>
      <c r="U100" s="99"/>
      <c r="V100" s="99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</row>
    <row r="101" spans="1:36" s="29" customFormat="1" ht="18">
      <c r="A101" s="48" t="str">
        <f>IF(G101&lt;&gt;"",1+MAX($A$3:A100),"")</f>
        <v/>
      </c>
      <c r="B101" s="230"/>
      <c r="C101" s="68"/>
      <c r="D101" s="67" t="s">
        <v>123</v>
      </c>
      <c r="E101" s="66"/>
      <c r="F101" s="51"/>
      <c r="G101" s="70"/>
      <c r="H101" s="71"/>
      <c r="I101" s="77"/>
      <c r="J101" s="73"/>
      <c r="K101" s="74"/>
      <c r="L101" s="75"/>
      <c r="M101" s="76"/>
      <c r="N101" s="73"/>
      <c r="O101" s="73"/>
      <c r="P101" s="73"/>
      <c r="Q101" s="100"/>
      <c r="R101" s="90"/>
      <c r="S101" s="99"/>
      <c r="T101" s="99"/>
      <c r="U101" s="99"/>
      <c r="V101" s="99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</row>
    <row r="102" spans="1:36" s="29" customFormat="1">
      <c r="A102" s="48" t="str">
        <f>IF(G102&lt;&gt;"",1+MAX($A$3:A101),"")</f>
        <v/>
      </c>
      <c r="B102" s="230"/>
      <c r="C102" s="68"/>
      <c r="D102" s="69" t="s">
        <v>102</v>
      </c>
      <c r="E102" s="66"/>
      <c r="F102" s="51"/>
      <c r="G102" s="70"/>
      <c r="H102" s="71"/>
      <c r="I102" s="77"/>
      <c r="J102" s="73"/>
      <c r="K102" s="74"/>
      <c r="L102" s="75"/>
      <c r="M102" s="76"/>
      <c r="N102" s="73"/>
      <c r="O102" s="73"/>
      <c r="P102" s="73"/>
      <c r="Q102" s="100"/>
      <c r="R102" s="90"/>
      <c r="S102" s="99"/>
      <c r="T102" s="99"/>
      <c r="U102" s="99"/>
      <c r="V102" s="99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</row>
    <row r="103" spans="1:36" s="29" customFormat="1">
      <c r="A103" s="48">
        <f>IF(G103&lt;&gt;"",1+MAX($A$3:A102),"")</f>
        <v>81</v>
      </c>
      <c r="B103" s="230"/>
      <c r="C103" s="68"/>
      <c r="D103" s="50" t="s">
        <v>124</v>
      </c>
      <c r="E103" s="66">
        <v>250.47</v>
      </c>
      <c r="F103" s="51" t="s">
        <v>45</v>
      </c>
      <c r="G103" s="70">
        <v>0.05</v>
      </c>
      <c r="H103" s="71">
        <f t="shared" ref="H103:H107" si="60">E103*(1+G103)</f>
        <v>262.99349999999998</v>
      </c>
      <c r="I103" s="73">
        <v>5</v>
      </c>
      <c r="J103" s="73">
        <f t="shared" ref="J103:J107" si="61">I103*H103</f>
        <v>1314.9675</v>
      </c>
      <c r="K103" s="74">
        <v>0.27100000000000002</v>
      </c>
      <c r="L103" s="75">
        <f t="shared" ref="L103:L107" si="62">+K103*H103</f>
        <v>71.271238499999995</v>
      </c>
      <c r="M103" s="76">
        <f>'LABOR SHEET'!C$5</f>
        <v>57.65</v>
      </c>
      <c r="N103" s="73">
        <f t="shared" ref="N103:N107" si="63">K103*M103</f>
        <v>15.623150000000001</v>
      </c>
      <c r="O103" s="73">
        <f t="shared" ref="O103:O107" si="64">M103*L103</f>
        <v>4108.7868995250001</v>
      </c>
      <c r="P103" s="73">
        <f t="shared" ref="P103:P107" si="65">I103+N103</f>
        <v>20.623149999999999</v>
      </c>
      <c r="Q103" s="100">
        <f t="shared" ref="Q103:Q107" si="66">P103*H103</f>
        <v>5423.7543995249998</v>
      </c>
      <c r="R103" s="90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</row>
    <row r="104" spans="1:36" s="29" customFormat="1">
      <c r="A104" s="48">
        <f>IF(G104&lt;&gt;"",1+MAX($A$3:A103),"")</f>
        <v>82</v>
      </c>
      <c r="B104" s="230"/>
      <c r="C104" s="68"/>
      <c r="D104" s="50" t="s">
        <v>125</v>
      </c>
      <c r="E104" s="66">
        <v>280.51</v>
      </c>
      <c r="F104" s="51" t="s">
        <v>45</v>
      </c>
      <c r="G104" s="70">
        <v>0.05</v>
      </c>
      <c r="H104" s="71">
        <f t="shared" si="60"/>
        <v>294.53550000000001</v>
      </c>
      <c r="I104" s="73">
        <v>8.15</v>
      </c>
      <c r="J104" s="73">
        <f t="shared" si="61"/>
        <v>2400.4643249999999</v>
      </c>
      <c r="K104" s="74">
        <v>0.30199999999999999</v>
      </c>
      <c r="L104" s="75">
        <f t="shared" si="62"/>
        <v>88.949720999999997</v>
      </c>
      <c r="M104" s="76">
        <f>'LABOR SHEET'!C$5</f>
        <v>57.65</v>
      </c>
      <c r="N104" s="73">
        <f t="shared" si="63"/>
        <v>17.410299999999999</v>
      </c>
      <c r="O104" s="73">
        <f t="shared" si="64"/>
        <v>5127.9514156499999</v>
      </c>
      <c r="P104" s="73">
        <f t="shared" si="65"/>
        <v>25.560300000000002</v>
      </c>
      <c r="Q104" s="100">
        <f t="shared" si="66"/>
        <v>7528.4157406499999</v>
      </c>
      <c r="R104" s="90"/>
      <c r="S104" s="99"/>
      <c r="T104" s="99"/>
      <c r="U104" s="99"/>
      <c r="V104" s="99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</row>
    <row r="105" spans="1:36" s="29" customFormat="1">
      <c r="A105" s="48">
        <f>IF(G105&lt;&gt;"",1+MAX($A$3:A104),"")</f>
        <v>83</v>
      </c>
      <c r="B105" s="230"/>
      <c r="C105" s="68"/>
      <c r="D105" s="50" t="s">
        <v>126</v>
      </c>
      <c r="E105" s="66">
        <v>348.47</v>
      </c>
      <c r="F105" s="51" t="s">
        <v>45</v>
      </c>
      <c r="G105" s="70">
        <v>0.05</v>
      </c>
      <c r="H105" s="71">
        <f t="shared" si="60"/>
        <v>365.89350000000002</v>
      </c>
      <c r="I105" s="73">
        <v>10.45</v>
      </c>
      <c r="J105" s="73">
        <f t="shared" si="61"/>
        <v>3823.5870749999999</v>
      </c>
      <c r="K105" s="74">
        <v>0.33300000000000002</v>
      </c>
      <c r="L105" s="75">
        <f t="shared" si="62"/>
        <v>121.8425355</v>
      </c>
      <c r="M105" s="76">
        <f>'LABOR SHEET'!C$5</f>
        <v>57.65</v>
      </c>
      <c r="N105" s="73">
        <f t="shared" si="63"/>
        <v>19.19745</v>
      </c>
      <c r="O105" s="73">
        <f t="shared" si="64"/>
        <v>7024.2221715750002</v>
      </c>
      <c r="P105" s="73">
        <f t="shared" si="65"/>
        <v>29.647449999999999</v>
      </c>
      <c r="Q105" s="100">
        <f t="shared" si="66"/>
        <v>10847.809246575</v>
      </c>
      <c r="R105" s="90"/>
      <c r="S105" s="99"/>
      <c r="T105" s="99"/>
      <c r="U105" s="99"/>
      <c r="V105" s="99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</row>
    <row r="106" spans="1:36" s="29" customFormat="1">
      <c r="A106" s="48">
        <f>IF(G106&lt;&gt;"",1+MAX($A$3:A105),"")</f>
        <v>84</v>
      </c>
      <c r="B106" s="230"/>
      <c r="C106" s="68"/>
      <c r="D106" s="50" t="s">
        <v>127</v>
      </c>
      <c r="E106" s="66">
        <v>136.79</v>
      </c>
      <c r="F106" s="51" t="s">
        <v>45</v>
      </c>
      <c r="G106" s="70">
        <v>0.05</v>
      </c>
      <c r="H106" s="71">
        <f t="shared" si="60"/>
        <v>143.62950000000001</v>
      </c>
      <c r="I106" s="73">
        <v>17.95</v>
      </c>
      <c r="J106" s="73">
        <f t="shared" si="61"/>
        <v>2578.1495249999998</v>
      </c>
      <c r="K106" s="74">
        <v>0.41</v>
      </c>
      <c r="L106" s="75">
        <f t="shared" si="62"/>
        <v>58.888095</v>
      </c>
      <c r="M106" s="76">
        <f>'LABOR SHEET'!C$5</f>
        <v>57.65</v>
      </c>
      <c r="N106" s="73">
        <f t="shared" si="63"/>
        <v>23.636500000000002</v>
      </c>
      <c r="O106" s="73">
        <f t="shared" si="64"/>
        <v>3394.89867675</v>
      </c>
      <c r="P106" s="73">
        <f t="shared" si="65"/>
        <v>41.586500000000001</v>
      </c>
      <c r="Q106" s="100">
        <f t="shared" si="66"/>
        <v>5973.0482017499999</v>
      </c>
      <c r="R106" s="90"/>
      <c r="S106" s="99"/>
      <c r="T106" s="99"/>
      <c r="U106" s="99"/>
      <c r="V106" s="99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</row>
    <row r="107" spans="1:36" s="29" customFormat="1">
      <c r="A107" s="48">
        <f>IF(G107&lt;&gt;"",1+MAX($A$3:A106),"")</f>
        <v>85</v>
      </c>
      <c r="B107" s="230"/>
      <c r="C107" s="68"/>
      <c r="D107" s="50" t="s">
        <v>103</v>
      </c>
      <c r="E107" s="66">
        <v>11.56</v>
      </c>
      <c r="F107" s="51" t="s">
        <v>45</v>
      </c>
      <c r="G107" s="70">
        <v>0.05</v>
      </c>
      <c r="H107" s="71">
        <f t="shared" si="60"/>
        <v>12.138</v>
      </c>
      <c r="I107" s="73">
        <v>4.41</v>
      </c>
      <c r="J107" s="73">
        <f t="shared" si="61"/>
        <v>53.528579999999998</v>
      </c>
      <c r="K107" s="74">
        <v>0.222</v>
      </c>
      <c r="L107" s="75">
        <f t="shared" si="62"/>
        <v>2.694636</v>
      </c>
      <c r="M107" s="76">
        <f>'LABOR SHEET'!C$5</f>
        <v>57.65</v>
      </c>
      <c r="N107" s="73">
        <f t="shared" si="63"/>
        <v>12.798299999999999</v>
      </c>
      <c r="O107" s="73">
        <f t="shared" si="64"/>
        <v>155.3457654</v>
      </c>
      <c r="P107" s="73">
        <f t="shared" si="65"/>
        <v>17.208300000000001</v>
      </c>
      <c r="Q107" s="100">
        <f t="shared" si="66"/>
        <v>208.87434540000001</v>
      </c>
      <c r="R107" s="90"/>
      <c r="S107" s="99"/>
      <c r="T107" s="99"/>
      <c r="U107" s="99"/>
      <c r="V107" s="99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</row>
    <row r="108" spans="1:36" s="29" customFormat="1">
      <c r="A108" s="48" t="str">
        <f>IF(G108&lt;&gt;"",1+MAX($A$3:A107),"")</f>
        <v/>
      </c>
      <c r="B108" s="230"/>
      <c r="C108" s="68"/>
      <c r="D108" s="50"/>
      <c r="E108" s="66"/>
      <c r="F108" s="51"/>
      <c r="G108" s="70"/>
      <c r="H108" s="71"/>
      <c r="I108" s="77"/>
      <c r="J108" s="73"/>
      <c r="K108" s="74"/>
      <c r="L108" s="75"/>
      <c r="M108" s="76"/>
      <c r="N108" s="73"/>
      <c r="O108" s="73"/>
      <c r="P108" s="73"/>
      <c r="Q108" s="100"/>
      <c r="R108" s="90"/>
      <c r="S108" s="99"/>
      <c r="T108" s="99"/>
      <c r="U108" s="99"/>
      <c r="V108" s="99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</row>
    <row r="109" spans="1:36" s="29" customFormat="1">
      <c r="A109" s="48" t="str">
        <f>IF(G109&lt;&gt;"",1+MAX($A$3:A108),"")</f>
        <v/>
      </c>
      <c r="B109" s="230"/>
      <c r="C109" s="68"/>
      <c r="D109" s="72" t="s">
        <v>53</v>
      </c>
      <c r="E109" s="66"/>
      <c r="F109" s="51"/>
      <c r="G109" s="70"/>
      <c r="H109" s="71"/>
      <c r="I109" s="77"/>
      <c r="J109" s="73"/>
      <c r="K109" s="74"/>
      <c r="L109" s="75"/>
      <c r="M109" s="76"/>
      <c r="N109" s="73"/>
      <c r="O109" s="73"/>
      <c r="P109" s="73"/>
      <c r="Q109" s="100"/>
      <c r="R109" s="90"/>
      <c r="S109" s="99"/>
      <c r="T109" s="99"/>
      <c r="U109" s="99"/>
      <c r="V109" s="99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</row>
    <row r="110" spans="1:36" s="29" customFormat="1">
      <c r="A110" s="48">
        <f>IF(G110&lt;&gt;"",1+MAX($A$3:A109),"")</f>
        <v>86</v>
      </c>
      <c r="B110" s="230"/>
      <c r="C110" s="68"/>
      <c r="D110" s="50" t="s">
        <v>128</v>
      </c>
      <c r="E110" s="66">
        <v>34</v>
      </c>
      <c r="F110" s="51" t="s">
        <v>55</v>
      </c>
      <c r="G110" s="70">
        <v>0</v>
      </c>
      <c r="H110" s="71">
        <f t="shared" ref="H110:H135" si="67">E110*(1+G110)</f>
        <v>34</v>
      </c>
      <c r="I110" s="73">
        <v>8.9600000000000009</v>
      </c>
      <c r="J110" s="73">
        <f t="shared" ref="J110:J135" si="68">I110*H110</f>
        <v>304.64</v>
      </c>
      <c r="K110" s="74">
        <v>0.36</v>
      </c>
      <c r="L110" s="75">
        <f t="shared" ref="L110:L135" si="69">+K110*H110</f>
        <v>12.24</v>
      </c>
      <c r="M110" s="76">
        <f>'LABOR SHEET'!C$5</f>
        <v>57.65</v>
      </c>
      <c r="N110" s="73">
        <f t="shared" ref="N110:N135" si="70">K110*M110</f>
        <v>20.754000000000001</v>
      </c>
      <c r="O110" s="73">
        <f t="shared" ref="O110:O135" si="71">M110*L110</f>
        <v>705.63599999999997</v>
      </c>
      <c r="P110" s="73">
        <f t="shared" ref="P110:P135" si="72">I110+N110</f>
        <v>29.713999999999999</v>
      </c>
      <c r="Q110" s="100">
        <f t="shared" ref="Q110:Q135" si="73">P110*H110</f>
        <v>1010.276</v>
      </c>
      <c r="R110" s="90"/>
      <c r="S110" s="99"/>
      <c r="T110" s="99"/>
      <c r="U110" s="99"/>
      <c r="V110" s="99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</row>
    <row r="111" spans="1:36" s="29" customFormat="1">
      <c r="A111" s="48">
        <f>IF(G111&lt;&gt;"",1+MAX($A$3:A110),"")</f>
        <v>87</v>
      </c>
      <c r="B111" s="230"/>
      <c r="C111" s="68"/>
      <c r="D111" s="50" t="s">
        <v>129</v>
      </c>
      <c r="E111" s="66">
        <v>20</v>
      </c>
      <c r="F111" s="51" t="s">
        <v>55</v>
      </c>
      <c r="G111" s="70">
        <v>0</v>
      </c>
      <c r="H111" s="71">
        <f t="shared" si="67"/>
        <v>20</v>
      </c>
      <c r="I111" s="73">
        <v>15.5</v>
      </c>
      <c r="J111" s="73">
        <f t="shared" si="68"/>
        <v>310</v>
      </c>
      <c r="K111" s="74">
        <v>0.37</v>
      </c>
      <c r="L111" s="75">
        <f t="shared" si="69"/>
        <v>7.4</v>
      </c>
      <c r="M111" s="76">
        <f>'LABOR SHEET'!C$5</f>
        <v>57.65</v>
      </c>
      <c r="N111" s="73">
        <f t="shared" si="70"/>
        <v>21.330500000000001</v>
      </c>
      <c r="O111" s="73">
        <f t="shared" si="71"/>
        <v>426.61</v>
      </c>
      <c r="P111" s="73">
        <f t="shared" si="72"/>
        <v>36.830500000000001</v>
      </c>
      <c r="Q111" s="100">
        <f t="shared" si="73"/>
        <v>736.61</v>
      </c>
      <c r="R111" s="90"/>
      <c r="S111" s="99"/>
      <c r="T111" s="99"/>
      <c r="U111" s="99"/>
      <c r="V111" s="99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</row>
    <row r="112" spans="1:36" s="29" customFormat="1">
      <c r="A112" s="48">
        <f>IF(G112&lt;&gt;"",1+MAX($A$3:A111),"")</f>
        <v>88</v>
      </c>
      <c r="B112" s="230"/>
      <c r="C112" s="68"/>
      <c r="D112" s="50" t="s">
        <v>130</v>
      </c>
      <c r="E112" s="66">
        <v>24</v>
      </c>
      <c r="F112" s="51" t="s">
        <v>55</v>
      </c>
      <c r="G112" s="70">
        <v>0</v>
      </c>
      <c r="H112" s="71">
        <f t="shared" si="67"/>
        <v>24</v>
      </c>
      <c r="I112" s="73">
        <v>19.5</v>
      </c>
      <c r="J112" s="73">
        <f t="shared" si="68"/>
        <v>468</v>
      </c>
      <c r="K112" s="74">
        <v>0.38</v>
      </c>
      <c r="L112" s="75">
        <f t="shared" si="69"/>
        <v>9.1199999999999992</v>
      </c>
      <c r="M112" s="76">
        <f>'LABOR SHEET'!C$5</f>
        <v>57.65</v>
      </c>
      <c r="N112" s="73">
        <f t="shared" si="70"/>
        <v>21.907</v>
      </c>
      <c r="O112" s="73">
        <f t="shared" si="71"/>
        <v>525.76800000000003</v>
      </c>
      <c r="P112" s="73">
        <f t="shared" si="72"/>
        <v>41.406999999999996</v>
      </c>
      <c r="Q112" s="100">
        <f t="shared" si="73"/>
        <v>993.76800000000003</v>
      </c>
      <c r="R112" s="90"/>
      <c r="S112" s="99"/>
      <c r="T112" s="99"/>
      <c r="U112" s="99"/>
      <c r="V112" s="99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</row>
    <row r="113" spans="1:36" s="29" customFormat="1">
      <c r="A113" s="48">
        <f>IF(G113&lt;&gt;"",1+MAX($A$3:A112),"")</f>
        <v>89</v>
      </c>
      <c r="B113" s="230"/>
      <c r="C113" s="68"/>
      <c r="D113" s="50" t="s">
        <v>131</v>
      </c>
      <c r="E113" s="66">
        <v>10</v>
      </c>
      <c r="F113" s="51" t="s">
        <v>55</v>
      </c>
      <c r="G113" s="70">
        <v>0</v>
      </c>
      <c r="H113" s="71">
        <f t="shared" si="67"/>
        <v>10</v>
      </c>
      <c r="I113" s="73">
        <v>10.5</v>
      </c>
      <c r="J113" s="73">
        <f t="shared" si="68"/>
        <v>105</v>
      </c>
      <c r="K113" s="74">
        <v>0.37</v>
      </c>
      <c r="L113" s="75">
        <f t="shared" si="69"/>
        <v>3.7</v>
      </c>
      <c r="M113" s="76">
        <f>'LABOR SHEET'!C$5</f>
        <v>57.65</v>
      </c>
      <c r="N113" s="73">
        <f t="shared" si="70"/>
        <v>21.330500000000001</v>
      </c>
      <c r="O113" s="73">
        <f t="shared" si="71"/>
        <v>213.30500000000001</v>
      </c>
      <c r="P113" s="73">
        <f t="shared" si="72"/>
        <v>31.830500000000001</v>
      </c>
      <c r="Q113" s="100">
        <f t="shared" si="73"/>
        <v>318.30500000000001</v>
      </c>
      <c r="R113" s="90"/>
      <c r="S113" s="99"/>
      <c r="T113" s="99"/>
      <c r="U113" s="99"/>
      <c r="V113" s="99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</row>
    <row r="114" spans="1:36" s="29" customFormat="1">
      <c r="A114" s="48">
        <f>IF(G114&lt;&gt;"",1+MAX($A$3:A113),"")</f>
        <v>90</v>
      </c>
      <c r="B114" s="230"/>
      <c r="C114" s="68"/>
      <c r="D114" s="50" t="s">
        <v>132</v>
      </c>
      <c r="E114" s="66">
        <v>20</v>
      </c>
      <c r="F114" s="51" t="s">
        <v>55</v>
      </c>
      <c r="G114" s="70">
        <v>0</v>
      </c>
      <c r="H114" s="71">
        <f t="shared" si="67"/>
        <v>20</v>
      </c>
      <c r="I114" s="73">
        <v>16.5</v>
      </c>
      <c r="J114" s="73">
        <f t="shared" si="68"/>
        <v>330</v>
      </c>
      <c r="K114" s="74">
        <v>0.39</v>
      </c>
      <c r="L114" s="75">
        <f t="shared" si="69"/>
        <v>7.8</v>
      </c>
      <c r="M114" s="76">
        <f>'LABOR SHEET'!C$5</f>
        <v>57.65</v>
      </c>
      <c r="N114" s="73">
        <f t="shared" si="70"/>
        <v>22.483499999999999</v>
      </c>
      <c r="O114" s="73">
        <f t="shared" si="71"/>
        <v>449.67</v>
      </c>
      <c r="P114" s="73">
        <f t="shared" si="72"/>
        <v>38.983499999999999</v>
      </c>
      <c r="Q114" s="100">
        <f t="shared" si="73"/>
        <v>779.67</v>
      </c>
      <c r="R114" s="90"/>
      <c r="S114" s="99"/>
      <c r="T114" s="99"/>
      <c r="U114" s="99"/>
      <c r="V114" s="99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</row>
    <row r="115" spans="1:36" s="29" customFormat="1">
      <c r="A115" s="48">
        <f>IF(G115&lt;&gt;"",1+MAX($A$3:A114),"")</f>
        <v>91</v>
      </c>
      <c r="B115" s="230"/>
      <c r="C115" s="68"/>
      <c r="D115" s="50" t="s">
        <v>133</v>
      </c>
      <c r="E115" s="66">
        <v>8</v>
      </c>
      <c r="F115" s="51" t="s">
        <v>55</v>
      </c>
      <c r="G115" s="70">
        <v>0</v>
      </c>
      <c r="H115" s="71">
        <f t="shared" si="67"/>
        <v>8</v>
      </c>
      <c r="I115" s="73">
        <v>22.5</v>
      </c>
      <c r="J115" s="73">
        <f t="shared" si="68"/>
        <v>180</v>
      </c>
      <c r="K115" s="74">
        <v>0.4</v>
      </c>
      <c r="L115" s="75">
        <f t="shared" si="69"/>
        <v>3.2</v>
      </c>
      <c r="M115" s="76">
        <f>'LABOR SHEET'!C$5</f>
        <v>57.65</v>
      </c>
      <c r="N115" s="73">
        <f t="shared" si="70"/>
        <v>23.06</v>
      </c>
      <c r="O115" s="73">
        <f t="shared" si="71"/>
        <v>184.48</v>
      </c>
      <c r="P115" s="73">
        <f t="shared" si="72"/>
        <v>45.56</v>
      </c>
      <c r="Q115" s="100">
        <f t="shared" si="73"/>
        <v>364.48</v>
      </c>
      <c r="R115" s="90"/>
      <c r="S115" s="99"/>
      <c r="T115" s="99"/>
      <c r="U115" s="99"/>
      <c r="V115" s="99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</row>
    <row r="116" spans="1:36" s="29" customFormat="1">
      <c r="A116" s="48">
        <f>IF(G116&lt;&gt;"",1+MAX($A$3:A115),"")</f>
        <v>92</v>
      </c>
      <c r="B116" s="230"/>
      <c r="C116" s="68"/>
      <c r="D116" s="50" t="s">
        <v>134</v>
      </c>
      <c r="E116" s="66">
        <v>30</v>
      </c>
      <c r="F116" s="51" t="s">
        <v>55</v>
      </c>
      <c r="G116" s="70">
        <v>0</v>
      </c>
      <c r="H116" s="71">
        <f t="shared" si="67"/>
        <v>30</v>
      </c>
      <c r="I116" s="73">
        <v>19.87</v>
      </c>
      <c r="J116" s="73">
        <f t="shared" si="68"/>
        <v>596.1</v>
      </c>
      <c r="K116" s="74">
        <v>0.45</v>
      </c>
      <c r="L116" s="75">
        <f t="shared" si="69"/>
        <v>13.5</v>
      </c>
      <c r="M116" s="76">
        <f>'LABOR SHEET'!C$5</f>
        <v>57.65</v>
      </c>
      <c r="N116" s="73">
        <f t="shared" si="70"/>
        <v>25.942499999999999</v>
      </c>
      <c r="O116" s="73">
        <f t="shared" si="71"/>
        <v>778.27499999999998</v>
      </c>
      <c r="P116" s="73">
        <f t="shared" si="72"/>
        <v>45.8125</v>
      </c>
      <c r="Q116" s="100">
        <f t="shared" si="73"/>
        <v>1374.375</v>
      </c>
      <c r="R116" s="90"/>
      <c r="S116" s="99"/>
      <c r="T116" s="99"/>
      <c r="U116" s="99"/>
      <c r="V116" s="99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</row>
    <row r="117" spans="1:36" s="29" customFormat="1">
      <c r="A117" s="48">
        <f>IF(G117&lt;&gt;"",1+MAX($A$3:A116),"")</f>
        <v>93</v>
      </c>
      <c r="B117" s="230"/>
      <c r="C117" s="68"/>
      <c r="D117" s="50" t="s">
        <v>135</v>
      </c>
      <c r="E117" s="66">
        <v>1</v>
      </c>
      <c r="F117" s="51" t="s">
        <v>55</v>
      </c>
      <c r="G117" s="70">
        <v>0</v>
      </c>
      <c r="H117" s="71">
        <f t="shared" si="67"/>
        <v>1</v>
      </c>
      <c r="I117" s="73">
        <v>30.3</v>
      </c>
      <c r="J117" s="73">
        <f t="shared" si="68"/>
        <v>30.3</v>
      </c>
      <c r="K117" s="74">
        <v>0.46</v>
      </c>
      <c r="L117" s="75">
        <f t="shared" si="69"/>
        <v>0.46</v>
      </c>
      <c r="M117" s="76">
        <f>'LABOR SHEET'!C$5</f>
        <v>57.65</v>
      </c>
      <c r="N117" s="73">
        <f t="shared" si="70"/>
        <v>26.518999999999998</v>
      </c>
      <c r="O117" s="73">
        <f t="shared" si="71"/>
        <v>26.518999999999998</v>
      </c>
      <c r="P117" s="73">
        <f t="shared" si="72"/>
        <v>56.819000000000003</v>
      </c>
      <c r="Q117" s="100">
        <f t="shared" si="73"/>
        <v>56.819000000000003</v>
      </c>
      <c r="R117" s="90"/>
      <c r="S117" s="99"/>
      <c r="T117" s="99"/>
      <c r="U117" s="99"/>
      <c r="V117" s="99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</row>
    <row r="118" spans="1:36" s="29" customFormat="1">
      <c r="A118" s="48">
        <f>IF(G118&lt;&gt;"",1+MAX($A$3:A117),"")</f>
        <v>94</v>
      </c>
      <c r="B118" s="230"/>
      <c r="C118" s="68"/>
      <c r="D118" s="50" t="s">
        <v>136</v>
      </c>
      <c r="E118" s="66">
        <v>8</v>
      </c>
      <c r="F118" s="51" t="s">
        <v>55</v>
      </c>
      <c r="G118" s="70">
        <v>0</v>
      </c>
      <c r="H118" s="71">
        <f t="shared" si="67"/>
        <v>8</v>
      </c>
      <c r="I118" s="73">
        <v>50.2</v>
      </c>
      <c r="J118" s="73">
        <f t="shared" si="68"/>
        <v>401.6</v>
      </c>
      <c r="K118" s="74">
        <v>0.47</v>
      </c>
      <c r="L118" s="75">
        <f t="shared" si="69"/>
        <v>3.76</v>
      </c>
      <c r="M118" s="76">
        <f>'LABOR SHEET'!C$5</f>
        <v>57.65</v>
      </c>
      <c r="N118" s="73">
        <f t="shared" si="70"/>
        <v>27.095500000000001</v>
      </c>
      <c r="O118" s="73">
        <f t="shared" si="71"/>
        <v>216.76400000000001</v>
      </c>
      <c r="P118" s="73">
        <f t="shared" si="72"/>
        <v>77.295500000000004</v>
      </c>
      <c r="Q118" s="100">
        <f t="shared" si="73"/>
        <v>618.36400000000003</v>
      </c>
      <c r="R118" s="90"/>
      <c r="S118" s="99"/>
      <c r="T118" s="99"/>
      <c r="U118" s="99"/>
      <c r="V118" s="99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</row>
    <row r="119" spans="1:36" s="29" customFormat="1">
      <c r="A119" s="48">
        <f>IF(G119&lt;&gt;"",1+MAX($A$3:A118),"")</f>
        <v>95</v>
      </c>
      <c r="B119" s="230"/>
      <c r="C119" s="68"/>
      <c r="D119" s="50" t="s">
        <v>137</v>
      </c>
      <c r="E119" s="66">
        <v>5</v>
      </c>
      <c r="F119" s="51" t="s">
        <v>55</v>
      </c>
      <c r="G119" s="70">
        <v>0</v>
      </c>
      <c r="H119" s="71">
        <f t="shared" si="67"/>
        <v>5</v>
      </c>
      <c r="I119" s="73">
        <v>65.5</v>
      </c>
      <c r="J119" s="73">
        <f t="shared" si="68"/>
        <v>327.5</v>
      </c>
      <c r="K119" s="74">
        <v>0.48</v>
      </c>
      <c r="L119" s="75">
        <f t="shared" si="69"/>
        <v>2.4</v>
      </c>
      <c r="M119" s="76">
        <f>'LABOR SHEET'!C$5</f>
        <v>57.65</v>
      </c>
      <c r="N119" s="73">
        <f t="shared" si="70"/>
        <v>27.672000000000001</v>
      </c>
      <c r="O119" s="73">
        <f t="shared" si="71"/>
        <v>138.36000000000001</v>
      </c>
      <c r="P119" s="73">
        <f t="shared" si="72"/>
        <v>93.171999999999997</v>
      </c>
      <c r="Q119" s="100">
        <f t="shared" si="73"/>
        <v>465.86</v>
      </c>
      <c r="R119" s="90"/>
      <c r="S119" s="99"/>
      <c r="T119" s="99"/>
      <c r="U119" s="99"/>
      <c r="V119" s="99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</row>
    <row r="120" spans="1:36" s="29" customFormat="1">
      <c r="A120" s="48">
        <f>IF(G120&lt;&gt;"",1+MAX($A$3:A119),"")</f>
        <v>96</v>
      </c>
      <c r="B120" s="230"/>
      <c r="C120" s="68"/>
      <c r="D120" s="50" t="s">
        <v>138</v>
      </c>
      <c r="E120" s="66">
        <v>31</v>
      </c>
      <c r="F120" s="51" t="s">
        <v>55</v>
      </c>
      <c r="G120" s="70">
        <v>0</v>
      </c>
      <c r="H120" s="71">
        <f t="shared" si="67"/>
        <v>31</v>
      </c>
      <c r="I120" s="73">
        <v>72.2</v>
      </c>
      <c r="J120" s="73">
        <f t="shared" si="68"/>
        <v>2238.1999999999998</v>
      </c>
      <c r="K120" s="74">
        <v>0.49</v>
      </c>
      <c r="L120" s="75">
        <f t="shared" si="69"/>
        <v>15.19</v>
      </c>
      <c r="M120" s="76">
        <f>'LABOR SHEET'!C$5</f>
        <v>57.65</v>
      </c>
      <c r="N120" s="73">
        <f t="shared" si="70"/>
        <v>28.2485</v>
      </c>
      <c r="O120" s="73">
        <f t="shared" si="71"/>
        <v>875.70349999999996</v>
      </c>
      <c r="P120" s="73">
        <f t="shared" si="72"/>
        <v>100.4485</v>
      </c>
      <c r="Q120" s="100">
        <f t="shared" si="73"/>
        <v>3113.9034999999999</v>
      </c>
      <c r="R120" s="90"/>
      <c r="S120" s="99"/>
      <c r="T120" s="99"/>
      <c r="U120" s="99"/>
      <c r="V120" s="99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</row>
    <row r="121" spans="1:36" s="29" customFormat="1">
      <c r="A121" s="48">
        <f>IF(G121&lt;&gt;"",1+MAX($A$3:A120),"")</f>
        <v>97</v>
      </c>
      <c r="B121" s="230"/>
      <c r="C121" s="68"/>
      <c r="D121" s="50" t="s">
        <v>139</v>
      </c>
      <c r="E121" s="66">
        <v>10</v>
      </c>
      <c r="F121" s="51" t="s">
        <v>55</v>
      </c>
      <c r="G121" s="70">
        <v>0</v>
      </c>
      <c r="H121" s="71">
        <f t="shared" si="67"/>
        <v>10</v>
      </c>
      <c r="I121" s="73">
        <v>85.5</v>
      </c>
      <c r="J121" s="73">
        <f t="shared" si="68"/>
        <v>855</v>
      </c>
      <c r="K121" s="74">
        <v>0.5</v>
      </c>
      <c r="L121" s="75">
        <f t="shared" si="69"/>
        <v>5</v>
      </c>
      <c r="M121" s="76">
        <f>'LABOR SHEET'!C$5</f>
        <v>57.65</v>
      </c>
      <c r="N121" s="73">
        <f t="shared" si="70"/>
        <v>28.824999999999999</v>
      </c>
      <c r="O121" s="73">
        <f t="shared" si="71"/>
        <v>288.25</v>
      </c>
      <c r="P121" s="73">
        <f t="shared" si="72"/>
        <v>114.325</v>
      </c>
      <c r="Q121" s="100">
        <f t="shared" si="73"/>
        <v>1143.25</v>
      </c>
      <c r="R121" s="90"/>
      <c r="S121" s="99"/>
      <c r="T121" s="99"/>
      <c r="U121" s="99"/>
      <c r="V121" s="99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</row>
    <row r="122" spans="1:36" s="29" customFormat="1">
      <c r="A122" s="48">
        <f>IF(G122&lt;&gt;"",1+MAX($A$3:A121),"")</f>
        <v>98</v>
      </c>
      <c r="B122" s="230"/>
      <c r="C122" s="68"/>
      <c r="D122" s="50" t="s">
        <v>140</v>
      </c>
      <c r="E122" s="66">
        <v>3</v>
      </c>
      <c r="F122" s="51" t="s">
        <v>55</v>
      </c>
      <c r="G122" s="70">
        <v>0</v>
      </c>
      <c r="H122" s="71">
        <f t="shared" si="67"/>
        <v>3</v>
      </c>
      <c r="I122" s="73">
        <v>90</v>
      </c>
      <c r="J122" s="73">
        <f t="shared" si="68"/>
        <v>270</v>
      </c>
      <c r="K122" s="74">
        <v>0.51</v>
      </c>
      <c r="L122" s="75">
        <f t="shared" si="69"/>
        <v>1.53</v>
      </c>
      <c r="M122" s="76">
        <f>'LABOR SHEET'!C$5</f>
        <v>57.65</v>
      </c>
      <c r="N122" s="73">
        <f t="shared" si="70"/>
        <v>29.401499999999999</v>
      </c>
      <c r="O122" s="73">
        <f t="shared" si="71"/>
        <v>88.204499999999996</v>
      </c>
      <c r="P122" s="73">
        <f t="shared" si="72"/>
        <v>119.4015</v>
      </c>
      <c r="Q122" s="100">
        <f t="shared" si="73"/>
        <v>358.2045</v>
      </c>
      <c r="R122" s="90"/>
      <c r="S122" s="99"/>
      <c r="T122" s="99"/>
      <c r="U122" s="99"/>
      <c r="V122" s="99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</row>
    <row r="123" spans="1:36" s="29" customFormat="1">
      <c r="A123" s="48">
        <f>IF(G123&lt;&gt;"",1+MAX($A$3:A122),"")</f>
        <v>99</v>
      </c>
      <c r="B123" s="230"/>
      <c r="C123" s="68"/>
      <c r="D123" s="50" t="s">
        <v>141</v>
      </c>
      <c r="E123" s="66">
        <v>9</v>
      </c>
      <c r="F123" s="51" t="s">
        <v>55</v>
      </c>
      <c r="G123" s="70">
        <v>0</v>
      </c>
      <c r="H123" s="71">
        <f t="shared" si="67"/>
        <v>9</v>
      </c>
      <c r="I123" s="73">
        <v>98</v>
      </c>
      <c r="J123" s="73">
        <f t="shared" si="68"/>
        <v>882</v>
      </c>
      <c r="K123" s="74">
        <v>0.52</v>
      </c>
      <c r="L123" s="75">
        <f t="shared" si="69"/>
        <v>4.68</v>
      </c>
      <c r="M123" s="76">
        <f>'LABOR SHEET'!C$5</f>
        <v>57.65</v>
      </c>
      <c r="N123" s="73">
        <f t="shared" si="70"/>
        <v>29.978000000000002</v>
      </c>
      <c r="O123" s="73">
        <f t="shared" si="71"/>
        <v>269.80200000000002</v>
      </c>
      <c r="P123" s="73">
        <f t="shared" si="72"/>
        <v>127.97799999999999</v>
      </c>
      <c r="Q123" s="100">
        <f t="shared" si="73"/>
        <v>1151.8019999999999</v>
      </c>
      <c r="R123" s="90"/>
      <c r="S123" s="99"/>
      <c r="T123" s="99"/>
      <c r="U123" s="99"/>
      <c r="V123" s="99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</row>
    <row r="124" spans="1:36" s="29" customFormat="1">
      <c r="A124" s="48">
        <f>IF(G124&lt;&gt;"",1+MAX($A$3:A123),"")</f>
        <v>100</v>
      </c>
      <c r="B124" s="230"/>
      <c r="C124" s="68"/>
      <c r="D124" s="50" t="s">
        <v>142</v>
      </c>
      <c r="E124" s="66">
        <v>21</v>
      </c>
      <c r="F124" s="51" t="s">
        <v>55</v>
      </c>
      <c r="G124" s="70">
        <v>0</v>
      </c>
      <c r="H124" s="71">
        <f t="shared" si="67"/>
        <v>21</v>
      </c>
      <c r="I124" s="73">
        <v>105</v>
      </c>
      <c r="J124" s="73">
        <f t="shared" si="68"/>
        <v>2205</v>
      </c>
      <c r="K124" s="74">
        <v>0.53</v>
      </c>
      <c r="L124" s="75">
        <f t="shared" si="69"/>
        <v>11.13</v>
      </c>
      <c r="M124" s="76">
        <f>'LABOR SHEET'!C$5</f>
        <v>57.65</v>
      </c>
      <c r="N124" s="73">
        <f t="shared" si="70"/>
        <v>30.554500000000001</v>
      </c>
      <c r="O124" s="73">
        <f t="shared" si="71"/>
        <v>641.64449999999999</v>
      </c>
      <c r="P124" s="73">
        <f t="shared" si="72"/>
        <v>135.55449999999999</v>
      </c>
      <c r="Q124" s="100">
        <f t="shared" si="73"/>
        <v>2846.6444999999999</v>
      </c>
      <c r="R124" s="90"/>
      <c r="S124" s="99"/>
      <c r="T124" s="99"/>
      <c r="U124" s="99"/>
      <c r="V124" s="99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</row>
    <row r="125" spans="1:36" s="29" customFormat="1">
      <c r="A125" s="48">
        <f>IF(G125&lt;&gt;"",1+MAX($A$3:A124),"")</f>
        <v>101</v>
      </c>
      <c r="B125" s="230"/>
      <c r="C125" s="68"/>
      <c r="D125" s="50" t="s">
        <v>143</v>
      </c>
      <c r="E125" s="66">
        <v>4</v>
      </c>
      <c r="F125" s="51" t="s">
        <v>55</v>
      </c>
      <c r="G125" s="70">
        <v>0</v>
      </c>
      <c r="H125" s="71">
        <f t="shared" si="67"/>
        <v>4</v>
      </c>
      <c r="I125" s="73">
        <v>110</v>
      </c>
      <c r="J125" s="73">
        <f t="shared" si="68"/>
        <v>440</v>
      </c>
      <c r="K125" s="74">
        <v>0.54</v>
      </c>
      <c r="L125" s="75">
        <f t="shared" si="69"/>
        <v>2.16</v>
      </c>
      <c r="M125" s="76">
        <f>'LABOR SHEET'!C$5</f>
        <v>57.65</v>
      </c>
      <c r="N125" s="73">
        <f t="shared" si="70"/>
        <v>31.131</v>
      </c>
      <c r="O125" s="73">
        <f t="shared" si="71"/>
        <v>124.524</v>
      </c>
      <c r="P125" s="73">
        <f t="shared" si="72"/>
        <v>141.131</v>
      </c>
      <c r="Q125" s="100">
        <f t="shared" si="73"/>
        <v>564.524</v>
      </c>
      <c r="R125" s="90"/>
      <c r="S125" s="99"/>
      <c r="T125" s="99"/>
      <c r="U125" s="99"/>
      <c r="V125" s="99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</row>
    <row r="126" spans="1:36" s="29" customFormat="1">
      <c r="A126" s="48">
        <f>IF(G126&lt;&gt;"",1+MAX($A$3:A125),"")</f>
        <v>102</v>
      </c>
      <c r="B126" s="230"/>
      <c r="C126" s="68"/>
      <c r="D126" s="50" t="s">
        <v>144</v>
      </c>
      <c r="E126" s="66">
        <v>5</v>
      </c>
      <c r="F126" s="51" t="s">
        <v>55</v>
      </c>
      <c r="G126" s="70">
        <v>0</v>
      </c>
      <c r="H126" s="71">
        <f t="shared" si="67"/>
        <v>5</v>
      </c>
      <c r="I126" s="73">
        <v>119</v>
      </c>
      <c r="J126" s="73">
        <f t="shared" si="68"/>
        <v>595</v>
      </c>
      <c r="K126" s="74">
        <v>0.55000000000000004</v>
      </c>
      <c r="L126" s="75">
        <f t="shared" si="69"/>
        <v>2.75</v>
      </c>
      <c r="M126" s="76">
        <f>'LABOR SHEET'!C$5</f>
        <v>57.65</v>
      </c>
      <c r="N126" s="73">
        <f t="shared" si="70"/>
        <v>31.7075</v>
      </c>
      <c r="O126" s="73">
        <f t="shared" si="71"/>
        <v>158.53749999999999</v>
      </c>
      <c r="P126" s="73">
        <f t="shared" si="72"/>
        <v>150.70750000000001</v>
      </c>
      <c r="Q126" s="100">
        <f t="shared" si="73"/>
        <v>753.53750000000002</v>
      </c>
      <c r="R126" s="90"/>
      <c r="S126" s="99"/>
      <c r="T126" s="99"/>
      <c r="U126" s="99"/>
      <c r="V126" s="99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</row>
    <row r="127" spans="1:36" s="29" customFormat="1">
      <c r="A127" s="48">
        <f>IF(G127&lt;&gt;"",1+MAX($A$3:A126),"")</f>
        <v>103</v>
      </c>
      <c r="B127" s="230"/>
      <c r="C127" s="68"/>
      <c r="D127" s="50" t="s">
        <v>145</v>
      </c>
      <c r="E127" s="66">
        <v>2</v>
      </c>
      <c r="F127" s="51" t="s">
        <v>55</v>
      </c>
      <c r="G127" s="70">
        <v>0</v>
      </c>
      <c r="H127" s="71">
        <f t="shared" si="67"/>
        <v>2</v>
      </c>
      <c r="I127" s="73">
        <v>131</v>
      </c>
      <c r="J127" s="73">
        <f t="shared" si="68"/>
        <v>262</v>
      </c>
      <c r="K127" s="74">
        <v>0.56000000000000005</v>
      </c>
      <c r="L127" s="75">
        <f t="shared" si="69"/>
        <v>1.1200000000000001</v>
      </c>
      <c r="M127" s="76">
        <f>'LABOR SHEET'!C$5</f>
        <v>57.65</v>
      </c>
      <c r="N127" s="73">
        <f t="shared" si="70"/>
        <v>32.283999999999999</v>
      </c>
      <c r="O127" s="73">
        <f t="shared" si="71"/>
        <v>64.567999999999998</v>
      </c>
      <c r="P127" s="73">
        <f t="shared" si="72"/>
        <v>163.28399999999999</v>
      </c>
      <c r="Q127" s="100">
        <f t="shared" si="73"/>
        <v>326.56799999999998</v>
      </c>
      <c r="R127" s="90"/>
      <c r="S127" s="99"/>
      <c r="T127" s="99"/>
      <c r="U127" s="99"/>
      <c r="V127" s="99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</row>
    <row r="128" spans="1:36" s="29" customFormat="1">
      <c r="A128" s="48">
        <f>IF(G128&lt;&gt;"",1+MAX($A$3:A127),"")</f>
        <v>104</v>
      </c>
      <c r="B128" s="230"/>
      <c r="C128" s="68"/>
      <c r="D128" s="50" t="s">
        <v>146</v>
      </c>
      <c r="E128" s="66">
        <v>2</v>
      </c>
      <c r="F128" s="51" t="s">
        <v>55</v>
      </c>
      <c r="G128" s="70">
        <v>0</v>
      </c>
      <c r="H128" s="71">
        <f t="shared" si="67"/>
        <v>2</v>
      </c>
      <c r="I128" s="73">
        <v>141.29</v>
      </c>
      <c r="J128" s="73">
        <f t="shared" si="68"/>
        <v>282.58</v>
      </c>
      <c r="K128" s="74">
        <v>0.56999999999999995</v>
      </c>
      <c r="L128" s="75">
        <f t="shared" si="69"/>
        <v>1.1399999999999999</v>
      </c>
      <c r="M128" s="76">
        <f>'LABOR SHEET'!C$5</f>
        <v>57.65</v>
      </c>
      <c r="N128" s="73">
        <f t="shared" si="70"/>
        <v>32.860500000000002</v>
      </c>
      <c r="O128" s="73">
        <f t="shared" si="71"/>
        <v>65.721000000000004</v>
      </c>
      <c r="P128" s="73">
        <f t="shared" si="72"/>
        <v>174.15049999999999</v>
      </c>
      <c r="Q128" s="100">
        <f t="shared" si="73"/>
        <v>348.30099999999999</v>
      </c>
      <c r="R128" s="90"/>
      <c r="S128" s="99"/>
      <c r="T128" s="99"/>
      <c r="U128" s="99"/>
      <c r="V128" s="99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</row>
    <row r="129" spans="1:36" s="29" customFormat="1">
      <c r="A129" s="48">
        <f>IF(G129&lt;&gt;"",1+MAX($A$3:A128),"")</f>
        <v>105</v>
      </c>
      <c r="B129" s="230"/>
      <c r="C129" s="68"/>
      <c r="D129" s="50" t="s">
        <v>147</v>
      </c>
      <c r="E129" s="66">
        <v>12</v>
      </c>
      <c r="F129" s="51" t="s">
        <v>55</v>
      </c>
      <c r="G129" s="70">
        <v>0</v>
      </c>
      <c r="H129" s="71">
        <f t="shared" si="67"/>
        <v>12</v>
      </c>
      <c r="I129" s="73">
        <v>6.99</v>
      </c>
      <c r="J129" s="73">
        <f t="shared" si="68"/>
        <v>83.88</v>
      </c>
      <c r="K129" s="74">
        <v>0.5</v>
      </c>
      <c r="L129" s="75">
        <f t="shared" si="69"/>
        <v>6</v>
      </c>
      <c r="M129" s="76">
        <f>'LABOR SHEET'!C$5</f>
        <v>57.65</v>
      </c>
      <c r="N129" s="73">
        <f t="shared" si="70"/>
        <v>28.824999999999999</v>
      </c>
      <c r="O129" s="73">
        <f t="shared" si="71"/>
        <v>345.9</v>
      </c>
      <c r="P129" s="73">
        <f t="shared" si="72"/>
        <v>35.814999999999998</v>
      </c>
      <c r="Q129" s="100">
        <f t="shared" si="73"/>
        <v>429.78</v>
      </c>
      <c r="R129" s="90"/>
      <c r="S129" s="99"/>
      <c r="T129" s="99"/>
      <c r="U129" s="99"/>
      <c r="V129" s="99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</row>
    <row r="130" spans="1:36" s="29" customFormat="1">
      <c r="A130" s="48">
        <f>IF(G130&lt;&gt;"",1+MAX($A$3:A129),"")</f>
        <v>106</v>
      </c>
      <c r="B130" s="230"/>
      <c r="C130" s="68"/>
      <c r="D130" s="50" t="s">
        <v>148</v>
      </c>
      <c r="E130" s="66">
        <v>11</v>
      </c>
      <c r="F130" s="51" t="s">
        <v>55</v>
      </c>
      <c r="G130" s="70">
        <v>0</v>
      </c>
      <c r="H130" s="71">
        <f t="shared" si="67"/>
        <v>11</v>
      </c>
      <c r="I130" s="73">
        <v>19.5</v>
      </c>
      <c r="J130" s="73">
        <f t="shared" si="68"/>
        <v>214.5</v>
      </c>
      <c r="K130" s="74">
        <v>0.52</v>
      </c>
      <c r="L130" s="75">
        <f t="shared" si="69"/>
        <v>5.72</v>
      </c>
      <c r="M130" s="76">
        <f>'LABOR SHEET'!C$5</f>
        <v>57.65</v>
      </c>
      <c r="N130" s="73">
        <f t="shared" si="70"/>
        <v>29.978000000000002</v>
      </c>
      <c r="O130" s="73">
        <f t="shared" si="71"/>
        <v>329.75799999999998</v>
      </c>
      <c r="P130" s="73">
        <f t="shared" si="72"/>
        <v>49.478000000000002</v>
      </c>
      <c r="Q130" s="100">
        <f t="shared" si="73"/>
        <v>544.25800000000004</v>
      </c>
      <c r="R130" s="90"/>
      <c r="S130" s="99"/>
      <c r="T130" s="99"/>
      <c r="U130" s="99"/>
      <c r="V130" s="99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</row>
    <row r="131" spans="1:36" s="29" customFormat="1">
      <c r="A131" s="48">
        <f>IF(G131&lt;&gt;"",1+MAX($A$3:A130),"")</f>
        <v>107</v>
      </c>
      <c r="B131" s="230"/>
      <c r="C131" s="68"/>
      <c r="D131" s="50" t="s">
        <v>149</v>
      </c>
      <c r="E131" s="66">
        <v>5</v>
      </c>
      <c r="F131" s="51" t="s">
        <v>55</v>
      </c>
      <c r="G131" s="70">
        <v>0</v>
      </c>
      <c r="H131" s="71">
        <f t="shared" si="67"/>
        <v>5</v>
      </c>
      <c r="I131" s="73">
        <v>31.5</v>
      </c>
      <c r="J131" s="73">
        <f t="shared" si="68"/>
        <v>157.5</v>
      </c>
      <c r="K131" s="74">
        <v>0.54</v>
      </c>
      <c r="L131" s="75">
        <f t="shared" si="69"/>
        <v>2.7</v>
      </c>
      <c r="M131" s="76">
        <f>'LABOR SHEET'!C$5</f>
        <v>57.65</v>
      </c>
      <c r="N131" s="73">
        <f t="shared" si="70"/>
        <v>31.131</v>
      </c>
      <c r="O131" s="73">
        <f t="shared" si="71"/>
        <v>155.655</v>
      </c>
      <c r="P131" s="73">
        <f t="shared" si="72"/>
        <v>62.631</v>
      </c>
      <c r="Q131" s="100">
        <f t="shared" si="73"/>
        <v>313.15499999999997</v>
      </c>
      <c r="R131" s="90"/>
      <c r="S131" s="99"/>
      <c r="T131" s="99"/>
      <c r="U131" s="99"/>
      <c r="V131" s="99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</row>
    <row r="132" spans="1:36" s="29" customFormat="1">
      <c r="A132" s="48">
        <f>IF(G132&lt;&gt;"",1+MAX($A$3:A131),"")</f>
        <v>108</v>
      </c>
      <c r="B132" s="230"/>
      <c r="C132" s="68"/>
      <c r="D132" s="50" t="s">
        <v>150</v>
      </c>
      <c r="E132" s="66">
        <v>14</v>
      </c>
      <c r="F132" s="51" t="s">
        <v>55</v>
      </c>
      <c r="G132" s="70">
        <v>0</v>
      </c>
      <c r="H132" s="71">
        <f t="shared" si="67"/>
        <v>14</v>
      </c>
      <c r="I132" s="73">
        <v>50.5</v>
      </c>
      <c r="J132" s="73">
        <f t="shared" si="68"/>
        <v>707</v>
      </c>
      <c r="K132" s="74">
        <v>0.56000000000000005</v>
      </c>
      <c r="L132" s="75">
        <f t="shared" si="69"/>
        <v>7.84</v>
      </c>
      <c r="M132" s="76">
        <f>'LABOR SHEET'!C$5</f>
        <v>57.65</v>
      </c>
      <c r="N132" s="73">
        <f t="shared" si="70"/>
        <v>32.283999999999999</v>
      </c>
      <c r="O132" s="73">
        <f t="shared" si="71"/>
        <v>451.976</v>
      </c>
      <c r="P132" s="73">
        <f t="shared" si="72"/>
        <v>82.784000000000006</v>
      </c>
      <c r="Q132" s="100">
        <f t="shared" si="73"/>
        <v>1158.9760000000001</v>
      </c>
      <c r="R132" s="90"/>
      <c r="S132" s="99"/>
      <c r="T132" s="99"/>
      <c r="U132" s="99"/>
      <c r="V132" s="99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</row>
    <row r="133" spans="1:36" s="29" customFormat="1">
      <c r="A133" s="48">
        <f>IF(G133&lt;&gt;"",1+MAX($A$3:A132),"")</f>
        <v>109</v>
      </c>
      <c r="B133" s="230"/>
      <c r="C133" s="68"/>
      <c r="D133" s="50" t="s">
        <v>151</v>
      </c>
      <c r="E133" s="66">
        <v>1</v>
      </c>
      <c r="F133" s="51" t="s">
        <v>55</v>
      </c>
      <c r="G133" s="70">
        <v>0</v>
      </c>
      <c r="H133" s="71">
        <f t="shared" si="67"/>
        <v>1</v>
      </c>
      <c r="I133" s="73">
        <v>65</v>
      </c>
      <c r="J133" s="73">
        <f t="shared" si="68"/>
        <v>65</v>
      </c>
      <c r="K133" s="74">
        <v>0.57999999999999996</v>
      </c>
      <c r="L133" s="75">
        <f t="shared" si="69"/>
        <v>0.57999999999999996</v>
      </c>
      <c r="M133" s="76">
        <f>'LABOR SHEET'!C$5</f>
        <v>57.65</v>
      </c>
      <c r="N133" s="73">
        <f t="shared" si="70"/>
        <v>33.436999999999998</v>
      </c>
      <c r="O133" s="73">
        <f t="shared" si="71"/>
        <v>33.436999999999998</v>
      </c>
      <c r="P133" s="73">
        <f t="shared" si="72"/>
        <v>98.436999999999998</v>
      </c>
      <c r="Q133" s="100">
        <f t="shared" si="73"/>
        <v>98.436999999999998</v>
      </c>
      <c r="R133" s="90"/>
      <c r="S133" s="99"/>
      <c r="T133" s="99"/>
      <c r="U133" s="99"/>
      <c r="V133" s="99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</row>
    <row r="134" spans="1:36" s="29" customFormat="1">
      <c r="A134" s="48">
        <f>IF(G134&lt;&gt;"",1+MAX($A$3:A133),"")</f>
        <v>110</v>
      </c>
      <c r="B134" s="230"/>
      <c r="C134" s="68"/>
      <c r="D134" s="50" t="s">
        <v>152</v>
      </c>
      <c r="E134" s="66">
        <v>1</v>
      </c>
      <c r="F134" s="51" t="s">
        <v>55</v>
      </c>
      <c r="G134" s="70">
        <v>0</v>
      </c>
      <c r="H134" s="71">
        <f t="shared" si="67"/>
        <v>1</v>
      </c>
      <c r="I134" s="73">
        <v>85</v>
      </c>
      <c r="J134" s="73">
        <f t="shared" si="68"/>
        <v>85</v>
      </c>
      <c r="K134" s="74">
        <v>0.6</v>
      </c>
      <c r="L134" s="75">
        <f t="shared" si="69"/>
        <v>0.6</v>
      </c>
      <c r="M134" s="76">
        <f>'LABOR SHEET'!C$5</f>
        <v>57.65</v>
      </c>
      <c r="N134" s="73">
        <f t="shared" si="70"/>
        <v>34.590000000000003</v>
      </c>
      <c r="O134" s="73">
        <f t="shared" si="71"/>
        <v>34.590000000000003</v>
      </c>
      <c r="P134" s="73">
        <f t="shared" si="72"/>
        <v>119.59</v>
      </c>
      <c r="Q134" s="100">
        <f t="shared" si="73"/>
        <v>119.59</v>
      </c>
      <c r="R134" s="90"/>
      <c r="S134" s="99"/>
      <c r="T134" s="99"/>
      <c r="U134" s="99"/>
      <c r="V134" s="99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</row>
    <row r="135" spans="1:36" s="29" customFormat="1">
      <c r="A135" s="48">
        <f>IF(G135&lt;&gt;"",1+MAX($A$3:A134),"")</f>
        <v>111</v>
      </c>
      <c r="B135" s="230"/>
      <c r="C135" s="68"/>
      <c r="D135" s="50" t="s">
        <v>153</v>
      </c>
      <c r="E135" s="66">
        <v>1</v>
      </c>
      <c r="F135" s="51" t="s">
        <v>55</v>
      </c>
      <c r="G135" s="70">
        <v>0</v>
      </c>
      <c r="H135" s="71">
        <f t="shared" si="67"/>
        <v>1</v>
      </c>
      <c r="I135" s="73">
        <v>35.5</v>
      </c>
      <c r="J135" s="73">
        <f t="shared" si="68"/>
        <v>35.5</v>
      </c>
      <c r="K135" s="74">
        <v>0.6</v>
      </c>
      <c r="L135" s="75">
        <f t="shared" si="69"/>
        <v>0.6</v>
      </c>
      <c r="M135" s="76">
        <f>'LABOR SHEET'!C$5</f>
        <v>57.65</v>
      </c>
      <c r="N135" s="73">
        <f t="shared" si="70"/>
        <v>34.590000000000003</v>
      </c>
      <c r="O135" s="73">
        <f t="shared" si="71"/>
        <v>34.590000000000003</v>
      </c>
      <c r="P135" s="73">
        <f t="shared" si="72"/>
        <v>70.09</v>
      </c>
      <c r="Q135" s="100">
        <f t="shared" si="73"/>
        <v>70.09</v>
      </c>
      <c r="R135" s="90"/>
      <c r="S135" s="99"/>
      <c r="T135" s="99"/>
      <c r="U135" s="99"/>
      <c r="V135" s="99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</row>
    <row r="136" spans="1:36" s="29" customFormat="1">
      <c r="A136" s="48" t="str">
        <f>IF(G136&lt;&gt;"",1+MAX($A$3:A135),"")</f>
        <v/>
      </c>
      <c r="B136" s="230"/>
      <c r="C136" s="68"/>
      <c r="D136" s="50"/>
      <c r="E136" s="66"/>
      <c r="F136" s="51"/>
      <c r="G136" s="70"/>
      <c r="H136" s="71"/>
      <c r="I136" s="77"/>
      <c r="J136" s="73"/>
      <c r="K136" s="74"/>
      <c r="L136" s="75"/>
      <c r="M136" s="76"/>
      <c r="N136" s="73"/>
      <c r="O136" s="73"/>
      <c r="P136" s="73"/>
      <c r="Q136" s="100"/>
      <c r="R136" s="90"/>
      <c r="S136" s="99"/>
      <c r="T136" s="99"/>
      <c r="U136" s="99"/>
      <c r="V136" s="99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</row>
    <row r="137" spans="1:36" s="29" customFormat="1" ht="18">
      <c r="A137" s="48" t="str">
        <f>IF(G137&lt;&gt;"",1+MAX($A$3:A136),"")</f>
        <v/>
      </c>
      <c r="B137" s="230"/>
      <c r="C137" s="68"/>
      <c r="D137" s="67" t="s">
        <v>154</v>
      </c>
      <c r="E137" s="66"/>
      <c r="F137" s="51"/>
      <c r="G137" s="70"/>
      <c r="H137" s="71"/>
      <c r="I137" s="77"/>
      <c r="J137" s="73"/>
      <c r="K137" s="74"/>
      <c r="L137" s="75"/>
      <c r="M137" s="76"/>
      <c r="N137" s="73"/>
      <c r="O137" s="73"/>
      <c r="P137" s="73"/>
      <c r="Q137" s="100"/>
      <c r="R137" s="90"/>
      <c r="S137" s="99"/>
      <c r="T137" s="99"/>
      <c r="U137" s="99"/>
      <c r="V137" s="99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</row>
    <row r="138" spans="1:36" s="29" customFormat="1">
      <c r="A138" s="48" t="str">
        <f>IF(G138&lt;&gt;"",1+MAX($A$3:A137),"")</f>
        <v/>
      </c>
      <c r="B138" s="230"/>
      <c r="C138" s="68"/>
      <c r="D138" s="69" t="s">
        <v>155</v>
      </c>
      <c r="E138" s="66"/>
      <c r="F138" s="51"/>
      <c r="G138" s="70"/>
      <c r="H138" s="71"/>
      <c r="I138" s="77"/>
      <c r="J138" s="73"/>
      <c r="K138" s="74"/>
      <c r="L138" s="75"/>
      <c r="M138" s="76"/>
      <c r="N138" s="73"/>
      <c r="O138" s="73"/>
      <c r="P138" s="73"/>
      <c r="Q138" s="100"/>
      <c r="R138" s="90"/>
      <c r="S138" s="99"/>
      <c r="T138" s="99"/>
      <c r="U138" s="99"/>
      <c r="V138" s="99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</row>
    <row r="139" spans="1:36" s="29" customFormat="1">
      <c r="A139" s="48">
        <f>IF(G139&lt;&gt;"",1+MAX($A$3:A138),"")</f>
        <v>112</v>
      </c>
      <c r="B139" s="230"/>
      <c r="C139" s="68"/>
      <c r="D139" s="50" t="s">
        <v>156</v>
      </c>
      <c r="E139" s="66">
        <v>34.729999999999997</v>
      </c>
      <c r="F139" s="51" t="s">
        <v>45</v>
      </c>
      <c r="G139" s="70">
        <v>0.05</v>
      </c>
      <c r="H139" s="71">
        <f t="shared" ref="H139:H140" si="74">E139*(1+G139)</f>
        <v>36.466500000000003</v>
      </c>
      <c r="I139" s="73">
        <v>5</v>
      </c>
      <c r="J139" s="73">
        <f t="shared" ref="J139:J140" si="75">I139*H139</f>
        <v>182.33250000000001</v>
      </c>
      <c r="K139" s="74">
        <v>0.27100000000000002</v>
      </c>
      <c r="L139" s="75">
        <f t="shared" ref="L139:L140" si="76">+K139*H139</f>
        <v>9.8824214999999995</v>
      </c>
      <c r="M139" s="76">
        <f>'LABOR SHEET'!C$5</f>
        <v>57.65</v>
      </c>
      <c r="N139" s="73">
        <f t="shared" ref="N139:N140" si="77">K139*M139</f>
        <v>15.623150000000001</v>
      </c>
      <c r="O139" s="73">
        <f t="shared" ref="O139:O140" si="78">M139*L139</f>
        <v>569.72159947499995</v>
      </c>
      <c r="P139" s="73">
        <f t="shared" ref="P139:P140" si="79">I139+N139</f>
        <v>20.623149999999999</v>
      </c>
      <c r="Q139" s="100">
        <f t="shared" ref="Q139:Q140" si="80">P139*H139</f>
        <v>752.05409947500004</v>
      </c>
      <c r="R139" s="90"/>
      <c r="S139" s="99"/>
      <c r="T139" s="99"/>
      <c r="U139" s="99"/>
      <c r="V139" s="99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</row>
    <row r="140" spans="1:36" s="29" customFormat="1">
      <c r="A140" s="48">
        <f>IF(G140&lt;&gt;"",1+MAX($A$3:A139),"")</f>
        <v>113</v>
      </c>
      <c r="B140" s="230"/>
      <c r="C140" s="68"/>
      <c r="D140" s="50" t="s">
        <v>157</v>
      </c>
      <c r="E140" s="66">
        <v>249.12</v>
      </c>
      <c r="F140" s="51" t="s">
        <v>45</v>
      </c>
      <c r="G140" s="70">
        <v>0.05</v>
      </c>
      <c r="H140" s="71">
        <f t="shared" si="74"/>
        <v>261.57600000000002</v>
      </c>
      <c r="I140" s="73">
        <v>8.15</v>
      </c>
      <c r="J140" s="73">
        <f t="shared" si="75"/>
        <v>2131.8444</v>
      </c>
      <c r="K140" s="74">
        <v>0.30199999999999999</v>
      </c>
      <c r="L140" s="75">
        <f t="shared" si="76"/>
        <v>78.995952000000003</v>
      </c>
      <c r="M140" s="76">
        <f>'LABOR SHEET'!C$5</f>
        <v>57.65</v>
      </c>
      <c r="N140" s="73">
        <f t="shared" si="77"/>
        <v>17.410299999999999</v>
      </c>
      <c r="O140" s="73">
        <f t="shared" si="78"/>
        <v>4554.1166327999999</v>
      </c>
      <c r="P140" s="73">
        <f t="shared" si="79"/>
        <v>25.560300000000002</v>
      </c>
      <c r="Q140" s="100">
        <f t="shared" si="80"/>
        <v>6685.9610327999999</v>
      </c>
      <c r="R140" s="90"/>
      <c r="S140" s="99"/>
      <c r="T140" s="99"/>
      <c r="U140" s="99"/>
      <c r="V140" s="99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</row>
    <row r="141" spans="1:36" s="29" customFormat="1">
      <c r="A141" s="48" t="str">
        <f>IF(G141&lt;&gt;"",1+MAX($A$3:A140),"")</f>
        <v/>
      </c>
      <c r="B141" s="230"/>
      <c r="C141" s="68"/>
      <c r="D141" s="50"/>
      <c r="E141" s="66"/>
      <c r="F141" s="51"/>
      <c r="G141" s="70"/>
      <c r="H141" s="71"/>
      <c r="I141" s="77"/>
      <c r="J141" s="73"/>
      <c r="K141" s="74"/>
      <c r="L141" s="75"/>
      <c r="M141" s="76"/>
      <c r="N141" s="73"/>
      <c r="O141" s="73"/>
      <c r="P141" s="73"/>
      <c r="Q141" s="100"/>
      <c r="R141" s="90"/>
      <c r="S141" s="99"/>
      <c r="T141" s="99"/>
      <c r="U141" s="99"/>
      <c r="V141" s="99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</row>
    <row r="142" spans="1:36" s="29" customFormat="1">
      <c r="A142" s="48" t="str">
        <f>IF(G142&lt;&gt;"",1+MAX($A$3:A141),"")</f>
        <v/>
      </c>
      <c r="B142" s="230"/>
      <c r="C142" s="68"/>
      <c r="D142" s="72" t="s">
        <v>53</v>
      </c>
      <c r="E142" s="66"/>
      <c r="F142" s="51"/>
      <c r="G142" s="70"/>
      <c r="H142" s="71"/>
      <c r="I142" s="77"/>
      <c r="J142" s="73"/>
      <c r="K142" s="74"/>
      <c r="L142" s="75"/>
      <c r="M142" s="76"/>
      <c r="N142" s="73"/>
      <c r="O142" s="73"/>
      <c r="P142" s="73"/>
      <c r="Q142" s="100"/>
      <c r="R142" s="90"/>
      <c r="S142" s="99"/>
      <c r="T142" s="99"/>
      <c r="U142" s="99"/>
      <c r="V142" s="99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</row>
    <row r="143" spans="1:36" s="29" customFormat="1">
      <c r="A143" s="48">
        <f>IF(G143&lt;&gt;"",1+MAX($A$3:A142),"")</f>
        <v>114</v>
      </c>
      <c r="B143" s="230"/>
      <c r="C143" s="68"/>
      <c r="D143" s="50" t="s">
        <v>158</v>
      </c>
      <c r="E143" s="66">
        <v>13</v>
      </c>
      <c r="F143" s="51" t="s">
        <v>55</v>
      </c>
      <c r="G143" s="70">
        <v>0</v>
      </c>
      <c r="H143" s="71">
        <f t="shared" ref="H143:H151" si="81">E143*(1+G143)</f>
        <v>13</v>
      </c>
      <c r="I143" s="73">
        <v>40.97</v>
      </c>
      <c r="J143" s="73">
        <f t="shared" ref="J143:J151" si="82">I143*H143</f>
        <v>532.61</v>
      </c>
      <c r="K143" s="74">
        <v>0.65</v>
      </c>
      <c r="L143" s="75">
        <f t="shared" ref="L143:L151" si="83">+K143*H143</f>
        <v>8.4499999999999993</v>
      </c>
      <c r="M143" s="76">
        <f>'LABOR SHEET'!C$5</f>
        <v>57.65</v>
      </c>
      <c r="N143" s="73">
        <f t="shared" ref="N143:N151" si="84">K143*M143</f>
        <v>37.472499999999997</v>
      </c>
      <c r="O143" s="73">
        <f t="shared" ref="O143:O151" si="85">M143*L143</f>
        <v>487.14249999999998</v>
      </c>
      <c r="P143" s="73">
        <f t="shared" ref="P143:P151" si="86">I143+N143</f>
        <v>78.442499999999995</v>
      </c>
      <c r="Q143" s="100">
        <f t="shared" ref="Q143:Q151" si="87">P143*H143</f>
        <v>1019.7525000000001</v>
      </c>
      <c r="R143" s="90"/>
      <c r="S143" s="99"/>
      <c r="T143" s="99"/>
      <c r="U143" s="99"/>
      <c r="V143" s="99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</row>
    <row r="144" spans="1:36" s="29" customFormat="1">
      <c r="A144" s="48">
        <f>IF(G144&lt;&gt;"",1+MAX($A$3:A143),"")</f>
        <v>115</v>
      </c>
      <c r="B144" s="230"/>
      <c r="C144" s="68"/>
      <c r="D144" s="50" t="s">
        <v>159</v>
      </c>
      <c r="E144" s="66">
        <v>12</v>
      </c>
      <c r="F144" s="51" t="s">
        <v>55</v>
      </c>
      <c r="G144" s="70">
        <v>0</v>
      </c>
      <c r="H144" s="71">
        <f t="shared" si="81"/>
        <v>12</v>
      </c>
      <c r="I144" s="73">
        <v>65</v>
      </c>
      <c r="J144" s="73">
        <f t="shared" si="82"/>
        <v>780</v>
      </c>
      <c r="K144" s="74">
        <v>0.68</v>
      </c>
      <c r="L144" s="75">
        <f t="shared" si="83"/>
        <v>8.16</v>
      </c>
      <c r="M144" s="76">
        <f>'LABOR SHEET'!C$5</f>
        <v>57.65</v>
      </c>
      <c r="N144" s="73">
        <f t="shared" si="84"/>
        <v>39.201999999999998</v>
      </c>
      <c r="O144" s="73">
        <f t="shared" si="85"/>
        <v>470.42399999999998</v>
      </c>
      <c r="P144" s="73">
        <f t="shared" si="86"/>
        <v>104.202</v>
      </c>
      <c r="Q144" s="100">
        <f t="shared" si="87"/>
        <v>1250.424</v>
      </c>
      <c r="R144" s="90"/>
      <c r="S144" s="99"/>
      <c r="T144" s="99"/>
      <c r="U144" s="99"/>
      <c r="V144" s="99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</row>
    <row r="145" spans="1:36" s="29" customFormat="1">
      <c r="A145" s="48">
        <f>IF(G145&lt;&gt;"",1+MAX($A$3:A144),"")</f>
        <v>116</v>
      </c>
      <c r="B145" s="230"/>
      <c r="C145" s="68"/>
      <c r="D145" s="50" t="s">
        <v>160</v>
      </c>
      <c r="E145" s="66">
        <v>5</v>
      </c>
      <c r="F145" s="51" t="s">
        <v>55</v>
      </c>
      <c r="G145" s="70">
        <v>0</v>
      </c>
      <c r="H145" s="71">
        <f t="shared" si="81"/>
        <v>5</v>
      </c>
      <c r="I145" s="73">
        <v>48</v>
      </c>
      <c r="J145" s="73">
        <f t="shared" si="82"/>
        <v>240</v>
      </c>
      <c r="K145" s="74">
        <v>0.66</v>
      </c>
      <c r="L145" s="75">
        <f t="shared" si="83"/>
        <v>3.3</v>
      </c>
      <c r="M145" s="76">
        <f>'LABOR SHEET'!C$5</f>
        <v>57.65</v>
      </c>
      <c r="N145" s="73">
        <f t="shared" si="84"/>
        <v>38.048999999999999</v>
      </c>
      <c r="O145" s="73">
        <f t="shared" si="85"/>
        <v>190.245</v>
      </c>
      <c r="P145" s="73">
        <f t="shared" si="86"/>
        <v>86.049000000000007</v>
      </c>
      <c r="Q145" s="100">
        <f t="shared" si="87"/>
        <v>430.245</v>
      </c>
      <c r="R145" s="90"/>
      <c r="S145" s="99"/>
      <c r="T145" s="99"/>
      <c r="U145" s="99"/>
      <c r="V145" s="99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</row>
    <row r="146" spans="1:36" s="29" customFormat="1">
      <c r="A146" s="48">
        <f>IF(G146&lt;&gt;"",1+MAX($A$3:A145),"")</f>
        <v>117</v>
      </c>
      <c r="B146" s="230"/>
      <c r="C146" s="68"/>
      <c r="D146" s="50" t="s">
        <v>161</v>
      </c>
      <c r="E146" s="66">
        <v>6</v>
      </c>
      <c r="F146" s="51" t="s">
        <v>55</v>
      </c>
      <c r="G146" s="70">
        <v>0</v>
      </c>
      <c r="H146" s="71">
        <f t="shared" si="81"/>
        <v>6</v>
      </c>
      <c r="I146" s="73">
        <v>69</v>
      </c>
      <c r="J146" s="73">
        <f t="shared" si="82"/>
        <v>414</v>
      </c>
      <c r="K146" s="74">
        <v>0.69</v>
      </c>
      <c r="L146" s="75">
        <f t="shared" si="83"/>
        <v>4.1399999999999997</v>
      </c>
      <c r="M146" s="76">
        <f>'LABOR SHEET'!C$5</f>
        <v>57.65</v>
      </c>
      <c r="N146" s="73">
        <f t="shared" si="84"/>
        <v>39.778500000000001</v>
      </c>
      <c r="O146" s="73">
        <f t="shared" si="85"/>
        <v>238.67099999999999</v>
      </c>
      <c r="P146" s="73">
        <f t="shared" si="86"/>
        <v>108.77849999999999</v>
      </c>
      <c r="Q146" s="100">
        <f t="shared" si="87"/>
        <v>652.67100000000005</v>
      </c>
      <c r="R146" s="90"/>
      <c r="S146" s="99"/>
      <c r="T146" s="99"/>
      <c r="U146" s="99"/>
      <c r="V146" s="99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</row>
    <row r="147" spans="1:36" s="29" customFormat="1">
      <c r="A147" s="48">
        <f>IF(G147&lt;&gt;"",1+MAX($A$3:A146),"")</f>
        <v>118</v>
      </c>
      <c r="B147" s="230"/>
      <c r="C147" s="68"/>
      <c r="D147" s="50" t="s">
        <v>162</v>
      </c>
      <c r="E147" s="66">
        <v>8</v>
      </c>
      <c r="F147" s="51" t="s">
        <v>55</v>
      </c>
      <c r="G147" s="70">
        <v>0</v>
      </c>
      <c r="H147" s="71">
        <f t="shared" si="81"/>
        <v>8</v>
      </c>
      <c r="I147" s="73">
        <v>29.26</v>
      </c>
      <c r="J147" s="73">
        <f t="shared" si="82"/>
        <v>234.08</v>
      </c>
      <c r="K147" s="74">
        <v>0.7</v>
      </c>
      <c r="L147" s="75">
        <f t="shared" si="83"/>
        <v>5.6</v>
      </c>
      <c r="M147" s="76">
        <f>'LABOR SHEET'!C$5</f>
        <v>57.65</v>
      </c>
      <c r="N147" s="73">
        <f t="shared" si="84"/>
        <v>40.354999999999997</v>
      </c>
      <c r="O147" s="73">
        <f t="shared" si="85"/>
        <v>322.83999999999997</v>
      </c>
      <c r="P147" s="73">
        <f t="shared" si="86"/>
        <v>69.614999999999995</v>
      </c>
      <c r="Q147" s="100">
        <f t="shared" si="87"/>
        <v>556.91999999999996</v>
      </c>
      <c r="R147" s="90"/>
      <c r="S147" s="99"/>
      <c r="T147" s="99"/>
      <c r="U147" s="99"/>
      <c r="V147" s="99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</row>
    <row r="148" spans="1:36" s="29" customFormat="1">
      <c r="A148" s="48">
        <f>IF(G148&lt;&gt;"",1+MAX($A$3:A147),"")</f>
        <v>119</v>
      </c>
      <c r="B148" s="230"/>
      <c r="C148" s="68"/>
      <c r="D148" s="50" t="s">
        <v>163</v>
      </c>
      <c r="E148" s="66">
        <v>2</v>
      </c>
      <c r="F148" s="51" t="s">
        <v>55</v>
      </c>
      <c r="G148" s="70">
        <v>0</v>
      </c>
      <c r="H148" s="71">
        <f t="shared" si="81"/>
        <v>2</v>
      </c>
      <c r="I148" s="73">
        <v>50.67</v>
      </c>
      <c r="J148" s="73">
        <f t="shared" si="82"/>
        <v>101.34</v>
      </c>
      <c r="K148" s="74">
        <v>0.72</v>
      </c>
      <c r="L148" s="75">
        <f t="shared" si="83"/>
        <v>1.44</v>
      </c>
      <c r="M148" s="76">
        <f>'LABOR SHEET'!C$5</f>
        <v>57.65</v>
      </c>
      <c r="N148" s="73">
        <f t="shared" si="84"/>
        <v>41.508000000000003</v>
      </c>
      <c r="O148" s="73">
        <f t="shared" si="85"/>
        <v>83.016000000000005</v>
      </c>
      <c r="P148" s="73">
        <f t="shared" si="86"/>
        <v>92.177999999999997</v>
      </c>
      <c r="Q148" s="100">
        <f t="shared" si="87"/>
        <v>184.35599999999999</v>
      </c>
      <c r="R148" s="90"/>
      <c r="S148" s="99"/>
      <c r="T148" s="99"/>
      <c r="U148" s="99"/>
      <c r="V148" s="99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</row>
    <row r="149" spans="1:36" s="29" customFormat="1">
      <c r="A149" s="48">
        <f>IF(G149&lt;&gt;"",1+MAX($A$3:A148),"")</f>
        <v>120</v>
      </c>
      <c r="B149" s="230"/>
      <c r="C149" s="68"/>
      <c r="D149" s="50" t="s">
        <v>164</v>
      </c>
      <c r="E149" s="66">
        <v>2</v>
      </c>
      <c r="F149" s="51" t="s">
        <v>55</v>
      </c>
      <c r="G149" s="70">
        <v>0</v>
      </c>
      <c r="H149" s="71">
        <f t="shared" si="81"/>
        <v>2</v>
      </c>
      <c r="I149" s="73">
        <v>62.2</v>
      </c>
      <c r="J149" s="73">
        <f t="shared" si="82"/>
        <v>124.4</v>
      </c>
      <c r="K149" s="74">
        <v>0.74</v>
      </c>
      <c r="L149" s="75">
        <f t="shared" si="83"/>
        <v>1.48</v>
      </c>
      <c r="M149" s="76">
        <f>'LABOR SHEET'!C$5</f>
        <v>57.65</v>
      </c>
      <c r="N149" s="73">
        <f t="shared" si="84"/>
        <v>42.661000000000001</v>
      </c>
      <c r="O149" s="73">
        <f t="shared" si="85"/>
        <v>85.322000000000003</v>
      </c>
      <c r="P149" s="73">
        <f t="shared" si="86"/>
        <v>104.861</v>
      </c>
      <c r="Q149" s="100">
        <f t="shared" si="87"/>
        <v>209.72200000000001</v>
      </c>
      <c r="R149" s="90"/>
      <c r="S149" s="99"/>
      <c r="T149" s="99"/>
      <c r="U149" s="99"/>
      <c r="V149" s="99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</row>
    <row r="150" spans="1:36" s="29" customFormat="1">
      <c r="A150" s="48">
        <f>IF(G150&lt;&gt;"",1+MAX($A$3:A149),"")</f>
        <v>121</v>
      </c>
      <c r="B150" s="230"/>
      <c r="C150" s="68"/>
      <c r="D150" s="50" t="s">
        <v>165</v>
      </c>
      <c r="E150" s="66">
        <v>2</v>
      </c>
      <c r="F150" s="51" t="s">
        <v>55</v>
      </c>
      <c r="G150" s="70">
        <v>0</v>
      </c>
      <c r="H150" s="71">
        <f t="shared" si="81"/>
        <v>2</v>
      </c>
      <c r="I150" s="73">
        <v>59.35</v>
      </c>
      <c r="J150" s="73">
        <f t="shared" si="82"/>
        <v>118.7</v>
      </c>
      <c r="K150" s="74">
        <v>0.65</v>
      </c>
      <c r="L150" s="75">
        <f t="shared" si="83"/>
        <v>1.3</v>
      </c>
      <c r="M150" s="76">
        <f>'LABOR SHEET'!C$5</f>
        <v>57.65</v>
      </c>
      <c r="N150" s="73">
        <f t="shared" si="84"/>
        <v>37.472499999999997</v>
      </c>
      <c r="O150" s="73">
        <f t="shared" si="85"/>
        <v>74.944999999999993</v>
      </c>
      <c r="P150" s="73">
        <f t="shared" si="86"/>
        <v>96.822500000000005</v>
      </c>
      <c r="Q150" s="100">
        <f t="shared" si="87"/>
        <v>193.64500000000001</v>
      </c>
      <c r="R150" s="90"/>
      <c r="S150" s="99"/>
      <c r="T150" s="99"/>
      <c r="U150" s="99"/>
      <c r="V150" s="99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</row>
    <row r="151" spans="1:36" s="29" customFormat="1">
      <c r="A151" s="48">
        <f>IF(G151&lt;&gt;"",1+MAX($A$3:A150),"")</f>
        <v>122</v>
      </c>
      <c r="B151" s="230"/>
      <c r="C151" s="68"/>
      <c r="D151" s="50" t="s">
        <v>166</v>
      </c>
      <c r="E151" s="66">
        <v>1</v>
      </c>
      <c r="F151" s="51" t="s">
        <v>55</v>
      </c>
      <c r="G151" s="70">
        <v>0</v>
      </c>
      <c r="H151" s="71">
        <f t="shared" si="81"/>
        <v>1</v>
      </c>
      <c r="I151" s="73">
        <v>62.5</v>
      </c>
      <c r="J151" s="73">
        <f t="shared" si="82"/>
        <v>62.5</v>
      </c>
      <c r="K151" s="74">
        <v>0.66</v>
      </c>
      <c r="L151" s="75">
        <f t="shared" si="83"/>
        <v>0.66</v>
      </c>
      <c r="M151" s="76">
        <f>'LABOR SHEET'!C$5</f>
        <v>57.65</v>
      </c>
      <c r="N151" s="73">
        <f t="shared" si="84"/>
        <v>38.048999999999999</v>
      </c>
      <c r="O151" s="73">
        <f t="shared" si="85"/>
        <v>38.048999999999999</v>
      </c>
      <c r="P151" s="73">
        <f t="shared" si="86"/>
        <v>100.54900000000001</v>
      </c>
      <c r="Q151" s="100">
        <f t="shared" si="87"/>
        <v>100.54900000000001</v>
      </c>
      <c r="R151" s="90"/>
      <c r="S151" s="99"/>
      <c r="T151" s="99"/>
      <c r="U151" s="99"/>
      <c r="V151" s="99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</row>
    <row r="152" spans="1:36" s="29" customFormat="1">
      <c r="A152" s="48" t="str">
        <f>IF(G152&lt;&gt;"",1+MAX($A$3:A151),"")</f>
        <v/>
      </c>
      <c r="B152" s="230"/>
      <c r="C152" s="68"/>
      <c r="D152" s="50"/>
      <c r="E152" s="66"/>
      <c r="F152" s="51"/>
      <c r="G152" s="70"/>
      <c r="H152" s="71"/>
      <c r="I152" s="77"/>
      <c r="J152" s="73"/>
      <c r="K152" s="74"/>
      <c r="L152" s="75"/>
      <c r="M152" s="76"/>
      <c r="N152" s="73"/>
      <c r="O152" s="73"/>
      <c r="P152" s="73"/>
      <c r="Q152" s="100"/>
      <c r="R152" s="90"/>
      <c r="S152" s="99"/>
      <c r="T152" s="99"/>
      <c r="U152" s="99"/>
      <c r="V152" s="99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</row>
    <row r="153" spans="1:36" s="29" customFormat="1" ht="18">
      <c r="A153" s="48" t="str">
        <f>IF(G153&lt;&gt;"",1+MAX($A$3:A152),"")</f>
        <v/>
      </c>
      <c r="B153" s="230"/>
      <c r="C153" s="68"/>
      <c r="D153" s="67" t="s">
        <v>167</v>
      </c>
      <c r="E153" s="66"/>
      <c r="F153" s="51"/>
      <c r="G153" s="70"/>
      <c r="H153" s="71"/>
      <c r="I153" s="77"/>
      <c r="J153" s="73"/>
      <c r="K153" s="74"/>
      <c r="L153" s="75"/>
      <c r="M153" s="76"/>
      <c r="N153" s="73"/>
      <c r="O153" s="73"/>
      <c r="P153" s="73"/>
      <c r="Q153" s="100"/>
      <c r="R153" s="90"/>
      <c r="S153" s="99"/>
      <c r="T153" s="99"/>
      <c r="U153" s="99"/>
      <c r="V153" s="99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</row>
    <row r="154" spans="1:36" s="29" customFormat="1">
      <c r="A154" s="48" t="str">
        <f>IF(G154&lt;&gt;"",1+MAX($A$3:A153),"")</f>
        <v/>
      </c>
      <c r="B154" s="230"/>
      <c r="C154" s="68"/>
      <c r="D154" s="69" t="s">
        <v>168</v>
      </c>
      <c r="E154" s="66"/>
      <c r="F154" s="51"/>
      <c r="G154" s="70"/>
      <c r="H154" s="71"/>
      <c r="I154" s="77"/>
      <c r="J154" s="73"/>
      <c r="K154" s="74"/>
      <c r="L154" s="75"/>
      <c r="M154" s="76"/>
      <c r="N154" s="73"/>
      <c r="O154" s="73"/>
      <c r="P154" s="73"/>
      <c r="Q154" s="100"/>
      <c r="R154" s="90"/>
      <c r="S154" s="99"/>
      <c r="T154" s="99"/>
      <c r="U154" s="99"/>
      <c r="V154" s="99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</row>
    <row r="155" spans="1:36" s="29" customFormat="1">
      <c r="A155" s="48">
        <f>IF(G155&lt;&gt;"",1+MAX($A$3:A154),"")</f>
        <v>123</v>
      </c>
      <c r="B155" s="230"/>
      <c r="C155" s="68"/>
      <c r="D155" s="50" t="s">
        <v>169</v>
      </c>
      <c r="E155" s="66">
        <v>35</v>
      </c>
      <c r="F155" s="51" t="s">
        <v>45</v>
      </c>
      <c r="G155" s="70">
        <v>0.05</v>
      </c>
      <c r="H155" s="71">
        <f t="shared" ref="H155:H170" si="88">E155*(1+G155)</f>
        <v>36.75</v>
      </c>
      <c r="I155" s="77">
        <v>4.4000000000000004</v>
      </c>
      <c r="J155" s="73">
        <f t="shared" ref="J155:J170" si="89">I155*H155</f>
        <v>161.69999999999999</v>
      </c>
      <c r="K155" s="74">
        <v>6.5000000000000002E-2</v>
      </c>
      <c r="L155" s="75">
        <f t="shared" ref="L155:L170" si="90">+K155*H155</f>
        <v>2.3887499999999999</v>
      </c>
      <c r="M155" s="76">
        <f>'LABOR SHEET'!C$5</f>
        <v>57.65</v>
      </c>
      <c r="N155" s="73">
        <f t="shared" ref="N155:N170" si="91">K155*M155</f>
        <v>3.7472500000000002</v>
      </c>
      <c r="O155" s="73">
        <f t="shared" ref="O155:O170" si="92">M155*L155</f>
        <v>137.71143749999999</v>
      </c>
      <c r="P155" s="73">
        <f t="shared" ref="P155:P170" si="93">I155+N155</f>
        <v>8.1472499999999997</v>
      </c>
      <c r="Q155" s="100">
        <f t="shared" ref="Q155:Q170" si="94">P155*H155</f>
        <v>299.41143749999998</v>
      </c>
      <c r="R155" s="90"/>
      <c r="S155" s="99"/>
      <c r="T155" s="99"/>
      <c r="U155" s="99"/>
      <c r="V155" s="99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</row>
    <row r="156" spans="1:36" s="29" customFormat="1">
      <c r="A156" s="48">
        <f>IF(G156&lt;&gt;"",1+MAX($A$3:A155),"")</f>
        <v>124</v>
      </c>
      <c r="B156" s="230"/>
      <c r="C156" s="68"/>
      <c r="D156" s="50" t="s">
        <v>170</v>
      </c>
      <c r="E156" s="66">
        <v>205</v>
      </c>
      <c r="F156" s="51" t="s">
        <v>45</v>
      </c>
      <c r="G156" s="70">
        <v>0.05</v>
      </c>
      <c r="H156" s="71">
        <f t="shared" si="88"/>
        <v>215.25</v>
      </c>
      <c r="I156" s="77">
        <v>6.1</v>
      </c>
      <c r="J156" s="73">
        <f t="shared" si="89"/>
        <v>1313.0250000000001</v>
      </c>
      <c r="K156" s="74">
        <v>9.9000000000000005E-2</v>
      </c>
      <c r="L156" s="75">
        <f t="shared" si="90"/>
        <v>21.309750000000001</v>
      </c>
      <c r="M156" s="76">
        <f>'LABOR SHEET'!C$5</f>
        <v>57.65</v>
      </c>
      <c r="N156" s="73">
        <f t="shared" si="91"/>
        <v>5.7073499999999999</v>
      </c>
      <c r="O156" s="73">
        <f t="shared" si="92"/>
        <v>1228.5070874999999</v>
      </c>
      <c r="P156" s="73">
        <f t="shared" si="93"/>
        <v>11.80735</v>
      </c>
      <c r="Q156" s="100">
        <f t="shared" si="94"/>
        <v>2541.5320875000002</v>
      </c>
      <c r="R156" s="90"/>
      <c r="S156" s="99"/>
      <c r="T156" s="99"/>
      <c r="U156" s="99"/>
      <c r="V156" s="99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</row>
    <row r="157" spans="1:36" s="29" customFormat="1">
      <c r="A157" s="48">
        <f>IF(G157&lt;&gt;"",1+MAX($A$3:A156),"")</f>
        <v>125</v>
      </c>
      <c r="B157" s="230"/>
      <c r="C157" s="68"/>
      <c r="D157" s="50" t="s">
        <v>171</v>
      </c>
      <c r="E157" s="66">
        <v>397.54</v>
      </c>
      <c r="F157" s="51" t="s">
        <v>45</v>
      </c>
      <c r="G157" s="70">
        <v>0.05</v>
      </c>
      <c r="H157" s="71">
        <f t="shared" si="88"/>
        <v>417.41699999999997</v>
      </c>
      <c r="I157" s="77">
        <v>7.75</v>
      </c>
      <c r="J157" s="73">
        <f t="shared" si="89"/>
        <v>3234.9817499999999</v>
      </c>
      <c r="K157" s="74">
        <v>0.105</v>
      </c>
      <c r="L157" s="75">
        <f t="shared" si="90"/>
        <v>43.828785000000003</v>
      </c>
      <c r="M157" s="76">
        <f>'LABOR SHEET'!C$5</f>
        <v>57.65</v>
      </c>
      <c r="N157" s="73">
        <f t="shared" si="91"/>
        <v>6.0532500000000002</v>
      </c>
      <c r="O157" s="73">
        <f t="shared" si="92"/>
        <v>2526.7294552499998</v>
      </c>
      <c r="P157" s="73">
        <f t="shared" si="93"/>
        <v>13.80325</v>
      </c>
      <c r="Q157" s="100">
        <f t="shared" si="94"/>
        <v>5761.7112052499997</v>
      </c>
      <c r="R157" s="90"/>
      <c r="S157" s="99"/>
      <c r="T157" s="99"/>
      <c r="U157" s="99"/>
      <c r="V157" s="99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</row>
    <row r="158" spans="1:36" s="29" customFormat="1">
      <c r="A158" s="48">
        <f>IF(G158&lt;&gt;"",1+MAX($A$3:A157),"")</f>
        <v>126</v>
      </c>
      <c r="B158" s="230"/>
      <c r="C158" s="68"/>
      <c r="D158" s="50" t="s">
        <v>172</v>
      </c>
      <c r="E158" s="66">
        <v>149.84</v>
      </c>
      <c r="F158" s="51" t="s">
        <v>45</v>
      </c>
      <c r="G158" s="70">
        <v>0.05</v>
      </c>
      <c r="H158" s="71">
        <f t="shared" si="88"/>
        <v>157.33199999999999</v>
      </c>
      <c r="I158" s="77">
        <v>9.85</v>
      </c>
      <c r="J158" s="73">
        <f t="shared" si="89"/>
        <v>1549.7202</v>
      </c>
      <c r="K158" s="74">
        <v>0.11799999999999999</v>
      </c>
      <c r="L158" s="75">
        <f t="shared" si="90"/>
        <v>18.565176000000001</v>
      </c>
      <c r="M158" s="76">
        <f>'LABOR SHEET'!C$5</f>
        <v>57.65</v>
      </c>
      <c r="N158" s="73">
        <f t="shared" si="91"/>
        <v>6.8026999999999997</v>
      </c>
      <c r="O158" s="73">
        <f t="shared" si="92"/>
        <v>1070.2823963999999</v>
      </c>
      <c r="P158" s="73">
        <f t="shared" si="93"/>
        <v>16.652699999999999</v>
      </c>
      <c r="Q158" s="100">
        <f t="shared" si="94"/>
        <v>2620.0025964000001</v>
      </c>
      <c r="R158" s="90"/>
      <c r="S158" s="99"/>
      <c r="T158" s="99"/>
      <c r="U158" s="99"/>
      <c r="V158" s="99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</row>
    <row r="159" spans="1:36" s="29" customFormat="1">
      <c r="A159" s="48">
        <f>IF(G159&lt;&gt;"",1+MAX($A$3:A158),"")</f>
        <v>127</v>
      </c>
      <c r="B159" s="230"/>
      <c r="C159" s="68"/>
      <c r="D159" s="50" t="s">
        <v>173</v>
      </c>
      <c r="E159" s="66">
        <v>71.84</v>
      </c>
      <c r="F159" s="51" t="s">
        <v>45</v>
      </c>
      <c r="G159" s="70">
        <v>0.05</v>
      </c>
      <c r="H159" s="71">
        <f t="shared" si="88"/>
        <v>75.432000000000002</v>
      </c>
      <c r="I159" s="77">
        <v>12.45</v>
      </c>
      <c r="J159" s="73">
        <f t="shared" si="89"/>
        <v>939.12840000000006</v>
      </c>
      <c r="K159" s="74">
        <v>0.13800000000000001</v>
      </c>
      <c r="L159" s="75">
        <f t="shared" si="90"/>
        <v>10.409616</v>
      </c>
      <c r="M159" s="76">
        <f>'LABOR SHEET'!C$5</f>
        <v>57.65</v>
      </c>
      <c r="N159" s="73">
        <f t="shared" si="91"/>
        <v>7.9557000000000002</v>
      </c>
      <c r="O159" s="73">
        <f t="shared" si="92"/>
        <v>600.1143624</v>
      </c>
      <c r="P159" s="73">
        <f t="shared" si="93"/>
        <v>20.4057</v>
      </c>
      <c r="Q159" s="100">
        <f t="shared" si="94"/>
        <v>1539.2427623999999</v>
      </c>
      <c r="R159" s="90"/>
      <c r="S159" s="99"/>
      <c r="T159" s="99"/>
      <c r="U159" s="99"/>
      <c r="V159" s="99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</row>
    <row r="160" spans="1:36" s="29" customFormat="1">
      <c r="A160" s="48">
        <f>IF(G160&lt;&gt;"",1+MAX($A$3:A159),"")</f>
        <v>128</v>
      </c>
      <c r="B160" s="230"/>
      <c r="C160" s="68"/>
      <c r="D160" s="50" t="s">
        <v>174</v>
      </c>
      <c r="E160" s="66">
        <v>306.12</v>
      </c>
      <c r="F160" s="51" t="s">
        <v>45</v>
      </c>
      <c r="G160" s="70">
        <v>0.05</v>
      </c>
      <c r="H160" s="71">
        <f t="shared" si="88"/>
        <v>321.42599999999999</v>
      </c>
      <c r="I160" s="77">
        <v>14.85</v>
      </c>
      <c r="J160" s="73">
        <f t="shared" si="89"/>
        <v>4773.1760999999997</v>
      </c>
      <c r="K160" s="74">
        <v>0.154</v>
      </c>
      <c r="L160" s="75">
        <f t="shared" si="90"/>
        <v>49.499603999999998</v>
      </c>
      <c r="M160" s="76">
        <f>'LABOR SHEET'!C$5</f>
        <v>57.65</v>
      </c>
      <c r="N160" s="73">
        <f t="shared" si="91"/>
        <v>8.8780999999999999</v>
      </c>
      <c r="O160" s="73">
        <f t="shared" si="92"/>
        <v>2853.6521705999999</v>
      </c>
      <c r="P160" s="73">
        <f t="shared" si="93"/>
        <v>23.728100000000001</v>
      </c>
      <c r="Q160" s="100">
        <f t="shared" si="94"/>
        <v>7626.8282706</v>
      </c>
      <c r="R160" s="90"/>
      <c r="S160" s="99"/>
      <c r="T160" s="99"/>
      <c r="U160" s="99"/>
      <c r="V160" s="99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</row>
    <row r="161" spans="1:36" s="29" customFormat="1">
      <c r="A161" s="48">
        <f>IF(G161&lt;&gt;"",1+MAX($A$3:A160),"")</f>
        <v>129</v>
      </c>
      <c r="B161" s="230"/>
      <c r="C161" s="68"/>
      <c r="D161" s="50" t="s">
        <v>175</v>
      </c>
      <c r="E161" s="66">
        <v>51</v>
      </c>
      <c r="F161" s="51" t="s">
        <v>45</v>
      </c>
      <c r="G161" s="70">
        <v>0.05</v>
      </c>
      <c r="H161" s="71">
        <f t="shared" si="88"/>
        <v>53.55</v>
      </c>
      <c r="I161" s="77">
        <v>21.4</v>
      </c>
      <c r="J161" s="73">
        <f t="shared" si="89"/>
        <v>1145.97</v>
      </c>
      <c r="K161" s="74">
        <v>0.19</v>
      </c>
      <c r="L161" s="75">
        <f t="shared" si="90"/>
        <v>10.1745</v>
      </c>
      <c r="M161" s="76">
        <f>'LABOR SHEET'!C$5</f>
        <v>57.65</v>
      </c>
      <c r="N161" s="73">
        <f t="shared" si="91"/>
        <v>10.9535</v>
      </c>
      <c r="O161" s="73">
        <f t="shared" si="92"/>
        <v>586.55992500000002</v>
      </c>
      <c r="P161" s="73">
        <f t="shared" si="93"/>
        <v>32.353499999999997</v>
      </c>
      <c r="Q161" s="100">
        <f t="shared" si="94"/>
        <v>1732.529925</v>
      </c>
      <c r="R161" s="90"/>
      <c r="S161" s="99"/>
      <c r="T161" s="99"/>
      <c r="U161" s="99"/>
      <c r="V161" s="99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</row>
    <row r="162" spans="1:36" s="29" customFormat="1">
      <c r="A162" s="48">
        <f>IF(G162&lt;&gt;"",1+MAX($A$3:A161),"")</f>
        <v>130</v>
      </c>
      <c r="B162" s="230"/>
      <c r="C162" s="68"/>
      <c r="D162" s="50" t="s">
        <v>176</v>
      </c>
      <c r="E162" s="66">
        <v>232.23</v>
      </c>
      <c r="F162" s="51" t="s">
        <v>45</v>
      </c>
      <c r="G162" s="70">
        <v>0.05</v>
      </c>
      <c r="H162" s="71">
        <f t="shared" si="88"/>
        <v>243.8415</v>
      </c>
      <c r="I162" s="77">
        <v>29.6</v>
      </c>
      <c r="J162" s="73">
        <f t="shared" si="89"/>
        <v>7217.7084000000004</v>
      </c>
      <c r="K162" s="74">
        <v>0.25800000000000001</v>
      </c>
      <c r="L162" s="75">
        <f t="shared" si="90"/>
        <v>62.911107000000001</v>
      </c>
      <c r="M162" s="76">
        <f>'LABOR SHEET'!C$5</f>
        <v>57.65</v>
      </c>
      <c r="N162" s="73">
        <f t="shared" si="91"/>
        <v>14.873699999999999</v>
      </c>
      <c r="O162" s="73">
        <f t="shared" si="92"/>
        <v>3626.8253185499998</v>
      </c>
      <c r="P162" s="73">
        <f t="shared" si="93"/>
        <v>44.473700000000001</v>
      </c>
      <c r="Q162" s="100">
        <f t="shared" si="94"/>
        <v>10844.533718549999</v>
      </c>
      <c r="R162" s="90"/>
      <c r="S162" s="99"/>
      <c r="T162" s="99"/>
      <c r="U162" s="99"/>
      <c r="V162" s="99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</row>
    <row r="163" spans="1:36" s="29" customFormat="1">
      <c r="A163" s="48">
        <f>IF(G163&lt;&gt;"",1+MAX($A$3:A162),"")</f>
        <v>131</v>
      </c>
      <c r="B163" s="230"/>
      <c r="C163" s="68"/>
      <c r="D163" s="50" t="s">
        <v>177</v>
      </c>
      <c r="E163" s="66">
        <v>441.96</v>
      </c>
      <c r="F163" s="51" t="s">
        <v>45</v>
      </c>
      <c r="G163" s="70">
        <v>0.05</v>
      </c>
      <c r="H163" s="71">
        <f t="shared" si="88"/>
        <v>464.05799999999999</v>
      </c>
      <c r="I163" s="77">
        <v>6.1</v>
      </c>
      <c r="J163" s="73">
        <f t="shared" si="89"/>
        <v>2830.7538</v>
      </c>
      <c r="K163" s="74">
        <v>9.9000000000000005E-2</v>
      </c>
      <c r="L163" s="75">
        <f t="shared" si="90"/>
        <v>45.941741999999998</v>
      </c>
      <c r="M163" s="76">
        <f>'LABOR SHEET'!C$5</f>
        <v>57.65</v>
      </c>
      <c r="N163" s="73">
        <f t="shared" si="91"/>
        <v>5.7073499999999999</v>
      </c>
      <c r="O163" s="73">
        <f t="shared" si="92"/>
        <v>2648.5414262999998</v>
      </c>
      <c r="P163" s="73">
        <f t="shared" si="93"/>
        <v>11.80735</v>
      </c>
      <c r="Q163" s="100">
        <f t="shared" si="94"/>
        <v>5479.2952262999997</v>
      </c>
      <c r="R163" s="90"/>
      <c r="S163" s="99"/>
      <c r="T163" s="99"/>
      <c r="U163" s="99"/>
      <c r="V163" s="99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</row>
    <row r="164" spans="1:36" s="29" customFormat="1">
      <c r="A164" s="48">
        <f>IF(G164&lt;&gt;"",1+MAX($A$3:A163),"")</f>
        <v>132</v>
      </c>
      <c r="B164" s="230"/>
      <c r="C164" s="68"/>
      <c r="D164" s="50" t="s">
        <v>178</v>
      </c>
      <c r="E164" s="66">
        <v>30</v>
      </c>
      <c r="F164" s="51" t="s">
        <v>45</v>
      </c>
      <c r="G164" s="70">
        <v>0.05</v>
      </c>
      <c r="H164" s="71">
        <f t="shared" si="88"/>
        <v>31.5</v>
      </c>
      <c r="I164" s="77">
        <v>4.4000000000000004</v>
      </c>
      <c r="J164" s="73">
        <f t="shared" si="89"/>
        <v>138.6</v>
      </c>
      <c r="K164" s="74">
        <v>6.5000000000000002E-2</v>
      </c>
      <c r="L164" s="75">
        <f t="shared" si="90"/>
        <v>2.0474999999999999</v>
      </c>
      <c r="M164" s="76">
        <f>'LABOR SHEET'!C$5</f>
        <v>57.65</v>
      </c>
      <c r="N164" s="73">
        <f t="shared" si="91"/>
        <v>3.7472500000000002</v>
      </c>
      <c r="O164" s="73">
        <f t="shared" si="92"/>
        <v>118.038375</v>
      </c>
      <c r="P164" s="73">
        <f t="shared" si="93"/>
        <v>8.1472499999999997</v>
      </c>
      <c r="Q164" s="100">
        <f t="shared" si="94"/>
        <v>256.638375</v>
      </c>
      <c r="R164" s="90"/>
      <c r="S164" s="99"/>
      <c r="T164" s="99"/>
      <c r="U164" s="99"/>
      <c r="V164" s="99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</row>
    <row r="165" spans="1:36" s="29" customFormat="1">
      <c r="A165" s="48">
        <f>IF(G165&lt;&gt;"",1+MAX($A$3:A164),"")</f>
        <v>133</v>
      </c>
      <c r="B165" s="230"/>
      <c r="C165" s="68"/>
      <c r="D165" s="50" t="s">
        <v>179</v>
      </c>
      <c r="E165" s="66">
        <v>50</v>
      </c>
      <c r="F165" s="51" t="s">
        <v>45</v>
      </c>
      <c r="G165" s="70">
        <v>0.05</v>
      </c>
      <c r="H165" s="71">
        <f t="shared" si="88"/>
        <v>52.5</v>
      </c>
      <c r="I165" s="77">
        <v>6.1</v>
      </c>
      <c r="J165" s="73">
        <f t="shared" si="89"/>
        <v>320.25</v>
      </c>
      <c r="K165" s="74">
        <v>9.9000000000000005E-2</v>
      </c>
      <c r="L165" s="75">
        <f t="shared" si="90"/>
        <v>5.1974999999999998</v>
      </c>
      <c r="M165" s="76">
        <f>'LABOR SHEET'!C$5</f>
        <v>57.65</v>
      </c>
      <c r="N165" s="73">
        <f t="shared" si="91"/>
        <v>5.7073499999999999</v>
      </c>
      <c r="O165" s="73">
        <f t="shared" si="92"/>
        <v>299.635875</v>
      </c>
      <c r="P165" s="73">
        <f t="shared" si="93"/>
        <v>11.80735</v>
      </c>
      <c r="Q165" s="100">
        <f t="shared" si="94"/>
        <v>619.88587500000006</v>
      </c>
      <c r="R165" s="90"/>
      <c r="S165" s="99"/>
      <c r="T165" s="99"/>
      <c r="U165" s="99"/>
      <c r="V165" s="99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</row>
    <row r="166" spans="1:36" s="29" customFormat="1">
      <c r="A166" s="48">
        <f>IF(G166&lt;&gt;"",1+MAX($A$3:A165),"")</f>
        <v>134</v>
      </c>
      <c r="B166" s="230"/>
      <c r="C166" s="68"/>
      <c r="D166" s="50" t="s">
        <v>180</v>
      </c>
      <c r="E166" s="66">
        <v>215.27</v>
      </c>
      <c r="F166" s="51" t="s">
        <v>45</v>
      </c>
      <c r="G166" s="70">
        <v>0.05</v>
      </c>
      <c r="H166" s="71">
        <f t="shared" si="88"/>
        <v>226.0335</v>
      </c>
      <c r="I166" s="77">
        <v>7.75</v>
      </c>
      <c r="J166" s="73">
        <f t="shared" si="89"/>
        <v>1751.7596249999999</v>
      </c>
      <c r="K166" s="74">
        <v>0.105</v>
      </c>
      <c r="L166" s="75">
        <f t="shared" si="90"/>
        <v>23.733517500000001</v>
      </c>
      <c r="M166" s="76">
        <f>'LABOR SHEET'!C$5</f>
        <v>57.65</v>
      </c>
      <c r="N166" s="73">
        <f t="shared" si="91"/>
        <v>6.0532500000000002</v>
      </c>
      <c r="O166" s="73">
        <f t="shared" si="92"/>
        <v>1368.237283875</v>
      </c>
      <c r="P166" s="73">
        <f t="shared" si="93"/>
        <v>13.80325</v>
      </c>
      <c r="Q166" s="100">
        <f t="shared" si="94"/>
        <v>3119.9969088749999</v>
      </c>
      <c r="R166" s="90"/>
      <c r="S166" s="99"/>
      <c r="T166" s="99"/>
      <c r="U166" s="99"/>
      <c r="V166" s="99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</row>
    <row r="167" spans="1:36" s="29" customFormat="1">
      <c r="A167" s="48">
        <f>IF(G167&lt;&gt;"",1+MAX($A$3:A166),"")</f>
        <v>135</v>
      </c>
      <c r="B167" s="230"/>
      <c r="C167" s="68"/>
      <c r="D167" s="50" t="s">
        <v>181</v>
      </c>
      <c r="E167" s="66">
        <v>116.08</v>
      </c>
      <c r="F167" s="51" t="s">
        <v>45</v>
      </c>
      <c r="G167" s="70">
        <v>0.05</v>
      </c>
      <c r="H167" s="71">
        <f t="shared" si="88"/>
        <v>121.884</v>
      </c>
      <c r="I167" s="77">
        <v>9.85</v>
      </c>
      <c r="J167" s="73">
        <f t="shared" si="89"/>
        <v>1200.5573999999999</v>
      </c>
      <c r="K167" s="74">
        <v>0.11799999999999999</v>
      </c>
      <c r="L167" s="75">
        <f t="shared" si="90"/>
        <v>14.382312000000001</v>
      </c>
      <c r="M167" s="76">
        <f>'LABOR SHEET'!C$5</f>
        <v>57.65</v>
      </c>
      <c r="N167" s="73">
        <f t="shared" si="91"/>
        <v>6.8026999999999997</v>
      </c>
      <c r="O167" s="73">
        <f t="shared" si="92"/>
        <v>829.14028680000001</v>
      </c>
      <c r="P167" s="73">
        <f t="shared" si="93"/>
        <v>16.652699999999999</v>
      </c>
      <c r="Q167" s="100">
        <f t="shared" si="94"/>
        <v>2029.6976867999999</v>
      </c>
      <c r="R167" s="90"/>
      <c r="S167" s="99"/>
      <c r="T167" s="99"/>
      <c r="U167" s="99"/>
      <c r="V167" s="99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</row>
    <row r="168" spans="1:36" s="29" customFormat="1">
      <c r="A168" s="48">
        <f>IF(G168&lt;&gt;"",1+MAX($A$3:A167),"")</f>
        <v>136</v>
      </c>
      <c r="B168" s="230"/>
      <c r="C168" s="68"/>
      <c r="D168" s="50" t="s">
        <v>182</v>
      </c>
      <c r="E168" s="66">
        <v>232.98</v>
      </c>
      <c r="F168" s="51" t="s">
        <v>45</v>
      </c>
      <c r="G168" s="70">
        <v>0.05</v>
      </c>
      <c r="H168" s="71">
        <f t="shared" si="88"/>
        <v>244.62899999999999</v>
      </c>
      <c r="I168" s="77">
        <v>12.45</v>
      </c>
      <c r="J168" s="73">
        <f t="shared" si="89"/>
        <v>3045.63105</v>
      </c>
      <c r="K168" s="74">
        <v>0.13800000000000001</v>
      </c>
      <c r="L168" s="75">
        <f t="shared" si="90"/>
        <v>33.758802000000003</v>
      </c>
      <c r="M168" s="76">
        <f>'LABOR SHEET'!C$5</f>
        <v>57.65</v>
      </c>
      <c r="N168" s="73">
        <f t="shared" si="91"/>
        <v>7.9557000000000002</v>
      </c>
      <c r="O168" s="73">
        <f t="shared" si="92"/>
        <v>1946.1949353</v>
      </c>
      <c r="P168" s="73">
        <f t="shared" si="93"/>
        <v>20.4057</v>
      </c>
      <c r="Q168" s="100">
        <f t="shared" si="94"/>
        <v>4991.8259853</v>
      </c>
      <c r="R168" s="90"/>
      <c r="S168" s="99"/>
      <c r="T168" s="99"/>
      <c r="U168" s="99"/>
      <c r="V168" s="99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</row>
    <row r="169" spans="1:36" s="29" customFormat="1">
      <c r="A169" s="48">
        <f>IF(G169&lt;&gt;"",1+MAX($A$3:A168),"")</f>
        <v>137</v>
      </c>
      <c r="B169" s="230"/>
      <c r="C169" s="68"/>
      <c r="D169" s="50" t="s">
        <v>183</v>
      </c>
      <c r="E169" s="66">
        <v>167.74</v>
      </c>
      <c r="F169" s="51" t="s">
        <v>45</v>
      </c>
      <c r="G169" s="70">
        <v>0.05</v>
      </c>
      <c r="H169" s="71">
        <f t="shared" si="88"/>
        <v>176.12700000000001</v>
      </c>
      <c r="I169" s="77">
        <v>14.85</v>
      </c>
      <c r="J169" s="73">
        <f t="shared" si="89"/>
        <v>2615.4859499999998</v>
      </c>
      <c r="K169" s="74">
        <v>0.154</v>
      </c>
      <c r="L169" s="75">
        <f t="shared" si="90"/>
        <v>27.123557999999999</v>
      </c>
      <c r="M169" s="76">
        <f>'LABOR SHEET'!C$5</f>
        <v>57.65</v>
      </c>
      <c r="N169" s="73">
        <f t="shared" si="91"/>
        <v>8.8780999999999999</v>
      </c>
      <c r="O169" s="73">
        <f t="shared" si="92"/>
        <v>1563.6731187</v>
      </c>
      <c r="P169" s="73">
        <f t="shared" si="93"/>
        <v>23.728100000000001</v>
      </c>
      <c r="Q169" s="100">
        <f t="shared" si="94"/>
        <v>4179.1590686999998</v>
      </c>
      <c r="R169" s="90"/>
      <c r="S169" s="99"/>
      <c r="T169" s="99"/>
      <c r="U169" s="99"/>
      <c r="V169" s="99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</row>
    <row r="170" spans="1:36" s="29" customFormat="1">
      <c r="A170" s="48">
        <f>IF(G170&lt;&gt;"",1+MAX($A$3:A169),"")</f>
        <v>138</v>
      </c>
      <c r="B170" s="230"/>
      <c r="C170" s="68"/>
      <c r="D170" s="50" t="s">
        <v>184</v>
      </c>
      <c r="E170" s="66">
        <v>105</v>
      </c>
      <c r="F170" s="51" t="s">
        <v>45</v>
      </c>
      <c r="G170" s="70">
        <v>0.05</v>
      </c>
      <c r="H170" s="71">
        <f t="shared" si="88"/>
        <v>110.25</v>
      </c>
      <c r="I170" s="77">
        <v>5.7</v>
      </c>
      <c r="J170" s="73">
        <f t="shared" si="89"/>
        <v>628.42499999999995</v>
      </c>
      <c r="K170" s="74">
        <v>9.9000000000000005E-2</v>
      </c>
      <c r="L170" s="75">
        <f t="shared" si="90"/>
        <v>10.91475</v>
      </c>
      <c r="M170" s="76">
        <f>'LABOR SHEET'!C$5</f>
        <v>57.65</v>
      </c>
      <c r="N170" s="73">
        <f t="shared" si="91"/>
        <v>5.7073499999999999</v>
      </c>
      <c r="O170" s="73">
        <f t="shared" si="92"/>
        <v>629.23533750000001</v>
      </c>
      <c r="P170" s="73">
        <f t="shared" si="93"/>
        <v>11.407349999999999</v>
      </c>
      <c r="Q170" s="100">
        <f t="shared" si="94"/>
        <v>1257.6603375</v>
      </c>
      <c r="R170" s="90"/>
      <c r="S170" s="99"/>
      <c r="T170" s="99"/>
      <c r="U170" s="99"/>
      <c r="V170" s="99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</row>
    <row r="171" spans="1:36" s="29" customFormat="1">
      <c r="A171" s="48" t="str">
        <f>IF(G171&lt;&gt;"",1+MAX($A$3:A170),"")</f>
        <v/>
      </c>
      <c r="B171" s="230"/>
      <c r="C171" s="68"/>
      <c r="D171" s="50"/>
      <c r="E171" s="66"/>
      <c r="F171" s="51"/>
      <c r="G171" s="70"/>
      <c r="H171" s="71"/>
      <c r="I171" s="77"/>
      <c r="J171" s="73"/>
      <c r="K171" s="74"/>
      <c r="L171" s="75"/>
      <c r="M171" s="76"/>
      <c r="N171" s="73"/>
      <c r="O171" s="73"/>
      <c r="P171" s="73"/>
      <c r="Q171" s="100"/>
      <c r="R171" s="90"/>
      <c r="S171" s="99"/>
      <c r="T171" s="99"/>
      <c r="U171" s="99"/>
      <c r="V171" s="99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</row>
    <row r="172" spans="1:36" s="29" customFormat="1">
      <c r="A172" s="48" t="str">
        <f>IF(G172&lt;&gt;"",1+MAX($A$3:A171),"")</f>
        <v/>
      </c>
      <c r="B172" s="230"/>
      <c r="C172" s="68"/>
      <c r="D172" s="69" t="s">
        <v>185</v>
      </c>
      <c r="E172" s="66"/>
      <c r="F172" s="51"/>
      <c r="G172" s="70"/>
      <c r="H172" s="71"/>
      <c r="I172" s="77"/>
      <c r="J172" s="73"/>
      <c r="K172" s="74"/>
      <c r="L172" s="75"/>
      <c r="M172" s="76"/>
      <c r="N172" s="73"/>
      <c r="O172" s="73"/>
      <c r="P172" s="73"/>
      <c r="Q172" s="100"/>
      <c r="R172" s="90"/>
      <c r="S172" s="99"/>
      <c r="T172" s="99"/>
      <c r="U172" s="99"/>
      <c r="V172" s="99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</row>
    <row r="173" spans="1:36" s="29" customFormat="1">
      <c r="A173" s="48">
        <f>IF(G173&lt;&gt;"",1+MAX($A$3:A172),"")</f>
        <v>139</v>
      </c>
      <c r="B173" s="230"/>
      <c r="C173" s="68"/>
      <c r="D173" s="50" t="s">
        <v>169</v>
      </c>
      <c r="E173" s="66">
        <v>35</v>
      </c>
      <c r="F173" s="51" t="s">
        <v>45</v>
      </c>
      <c r="G173" s="70">
        <v>0.05</v>
      </c>
      <c r="H173" s="71">
        <f t="shared" ref="H173:H176" si="95">E173*(1+G173)</f>
        <v>36.75</v>
      </c>
      <c r="I173" s="77">
        <v>4.4000000000000004</v>
      </c>
      <c r="J173" s="73">
        <f t="shared" ref="J173:J176" si="96">I173*H173</f>
        <v>161.69999999999999</v>
      </c>
      <c r="K173" s="74">
        <v>6.5000000000000002E-2</v>
      </c>
      <c r="L173" s="75">
        <f t="shared" ref="L173:L178" si="97">+K173*H173</f>
        <v>2.3887499999999999</v>
      </c>
      <c r="M173" s="76">
        <f>'LABOR SHEET'!C$5</f>
        <v>57.65</v>
      </c>
      <c r="N173" s="73">
        <f t="shared" ref="N173:N178" si="98">K173*M173</f>
        <v>3.7472500000000002</v>
      </c>
      <c r="O173" s="73">
        <f t="shared" ref="O173:O178" si="99">M173*L173</f>
        <v>137.71143749999999</v>
      </c>
      <c r="P173" s="73">
        <f t="shared" ref="P173:P178" si="100">I173+N173</f>
        <v>8.1472499999999997</v>
      </c>
      <c r="Q173" s="100">
        <f t="shared" ref="Q173:Q178" si="101">P173*H173</f>
        <v>299.41143749999998</v>
      </c>
      <c r="R173" s="90"/>
      <c r="S173" s="99"/>
      <c r="T173" s="99"/>
      <c r="U173" s="99"/>
      <c r="V173" s="99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</row>
    <row r="174" spans="1:36" s="29" customFormat="1">
      <c r="A174" s="48">
        <f>IF(G174&lt;&gt;"",1+MAX($A$3:A173),"")</f>
        <v>140</v>
      </c>
      <c r="B174" s="230"/>
      <c r="C174" s="68"/>
      <c r="D174" s="50" t="s">
        <v>170</v>
      </c>
      <c r="E174" s="66">
        <v>205</v>
      </c>
      <c r="F174" s="51" t="s">
        <v>45</v>
      </c>
      <c r="G174" s="70">
        <v>0.05</v>
      </c>
      <c r="H174" s="71">
        <f t="shared" si="95"/>
        <v>215.25</v>
      </c>
      <c r="I174" s="77">
        <v>6.1</v>
      </c>
      <c r="J174" s="73">
        <f t="shared" si="96"/>
        <v>1313.0250000000001</v>
      </c>
      <c r="K174" s="74">
        <v>9.9000000000000005E-2</v>
      </c>
      <c r="L174" s="75">
        <f t="shared" si="97"/>
        <v>21.309750000000001</v>
      </c>
      <c r="M174" s="76">
        <f>'LABOR SHEET'!C$5</f>
        <v>57.65</v>
      </c>
      <c r="N174" s="73">
        <f t="shared" si="98"/>
        <v>5.7073499999999999</v>
      </c>
      <c r="O174" s="73">
        <f t="shared" si="99"/>
        <v>1228.5070874999999</v>
      </c>
      <c r="P174" s="73">
        <f t="shared" si="100"/>
        <v>11.80735</v>
      </c>
      <c r="Q174" s="100">
        <f t="shared" si="101"/>
        <v>2541.5320875000002</v>
      </c>
      <c r="R174" s="90"/>
      <c r="S174" s="99"/>
      <c r="T174" s="99"/>
      <c r="U174" s="99"/>
      <c r="V174" s="99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</row>
    <row r="175" spans="1:36" s="29" customFormat="1">
      <c r="A175" s="48">
        <f>IF(G175&lt;&gt;"",1+MAX($A$3:A174),"")</f>
        <v>141</v>
      </c>
      <c r="B175" s="230"/>
      <c r="C175" s="68"/>
      <c r="D175" s="50" t="s">
        <v>171</v>
      </c>
      <c r="E175" s="66">
        <v>397.54</v>
      </c>
      <c r="F175" s="51" t="s">
        <v>45</v>
      </c>
      <c r="G175" s="70">
        <v>0.05</v>
      </c>
      <c r="H175" s="71">
        <f t="shared" si="95"/>
        <v>417.41699999999997</v>
      </c>
      <c r="I175" s="77">
        <v>7.75</v>
      </c>
      <c r="J175" s="73">
        <f t="shared" si="96"/>
        <v>3234.9817499999999</v>
      </c>
      <c r="K175" s="74">
        <v>0.105</v>
      </c>
      <c r="L175" s="75">
        <f t="shared" si="97"/>
        <v>43.828785000000003</v>
      </c>
      <c r="M175" s="76">
        <f>'LABOR SHEET'!C$5</f>
        <v>57.65</v>
      </c>
      <c r="N175" s="73">
        <f t="shared" si="98"/>
        <v>6.0532500000000002</v>
      </c>
      <c r="O175" s="73">
        <f t="shared" si="99"/>
        <v>2526.7294552499998</v>
      </c>
      <c r="P175" s="73">
        <f t="shared" si="100"/>
        <v>13.80325</v>
      </c>
      <c r="Q175" s="100">
        <f t="shared" si="101"/>
        <v>5761.7112052499997</v>
      </c>
      <c r="R175" s="90"/>
      <c r="S175" s="99"/>
      <c r="T175" s="99"/>
      <c r="U175" s="99"/>
      <c r="V175" s="99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</row>
    <row r="176" spans="1:36" s="29" customFormat="1">
      <c r="A176" s="48">
        <f>IF(G176&lt;&gt;"",1+MAX($A$3:A175),"")</f>
        <v>142</v>
      </c>
      <c r="B176" s="230"/>
      <c r="C176" s="68"/>
      <c r="D176" s="50" t="s">
        <v>172</v>
      </c>
      <c r="E176" s="66">
        <v>149.84</v>
      </c>
      <c r="F176" s="51" t="s">
        <v>45</v>
      </c>
      <c r="G176" s="70">
        <v>0.05</v>
      </c>
      <c r="H176" s="71">
        <f t="shared" si="95"/>
        <v>157.33199999999999</v>
      </c>
      <c r="I176" s="77">
        <v>9.85</v>
      </c>
      <c r="J176" s="73">
        <f t="shared" si="96"/>
        <v>1549.7202</v>
      </c>
      <c r="K176" s="74">
        <v>0.11799999999999999</v>
      </c>
      <c r="L176" s="75">
        <f t="shared" si="97"/>
        <v>18.565176000000001</v>
      </c>
      <c r="M176" s="76">
        <f>'LABOR SHEET'!C$5</f>
        <v>57.65</v>
      </c>
      <c r="N176" s="73">
        <f t="shared" si="98"/>
        <v>6.8026999999999997</v>
      </c>
      <c r="O176" s="73">
        <f t="shared" si="99"/>
        <v>1070.2823963999999</v>
      </c>
      <c r="P176" s="73">
        <f t="shared" si="100"/>
        <v>16.652699999999999</v>
      </c>
      <c r="Q176" s="100">
        <f t="shared" si="101"/>
        <v>2620.0025964000001</v>
      </c>
      <c r="R176" s="90"/>
      <c r="S176" s="99"/>
      <c r="T176" s="99"/>
      <c r="U176" s="99"/>
      <c r="V176" s="99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</row>
    <row r="177" spans="1:36" s="29" customFormat="1">
      <c r="A177" s="48">
        <f>IF(G177&lt;&gt;"",1+MAX($A$3:A176),"")</f>
        <v>143</v>
      </c>
      <c r="B177" s="230"/>
      <c r="C177" s="68"/>
      <c r="D177" s="50" t="s">
        <v>173</v>
      </c>
      <c r="E177" s="66">
        <v>71.84</v>
      </c>
      <c r="F177" s="51" t="s">
        <v>45</v>
      </c>
      <c r="G177" s="70">
        <v>0.05</v>
      </c>
      <c r="H177" s="71">
        <f t="shared" ref="H177:H182" si="102">E177*(1+G177)</f>
        <v>75.432000000000002</v>
      </c>
      <c r="I177" s="77">
        <v>12.45</v>
      </c>
      <c r="J177" s="73">
        <f t="shared" ref="J177:J182" si="103">I177*H177</f>
        <v>939.12840000000006</v>
      </c>
      <c r="K177" s="74">
        <v>0.13800000000000001</v>
      </c>
      <c r="L177" s="75">
        <f t="shared" si="97"/>
        <v>10.409616</v>
      </c>
      <c r="M177" s="76">
        <f>'LABOR SHEET'!C$5</f>
        <v>57.65</v>
      </c>
      <c r="N177" s="73">
        <f t="shared" si="98"/>
        <v>7.9557000000000002</v>
      </c>
      <c r="O177" s="73">
        <f t="shared" si="99"/>
        <v>600.1143624</v>
      </c>
      <c r="P177" s="73">
        <f t="shared" si="100"/>
        <v>20.4057</v>
      </c>
      <c r="Q177" s="100">
        <f t="shared" si="101"/>
        <v>1539.2427623999999</v>
      </c>
      <c r="R177" s="90"/>
      <c r="S177" s="99"/>
      <c r="T177" s="99"/>
      <c r="U177" s="99"/>
      <c r="V177" s="99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</row>
    <row r="178" spans="1:36" s="29" customFormat="1">
      <c r="A178" s="48">
        <f>IF(G178&lt;&gt;"",1+MAX($A$3:A177),"")</f>
        <v>144</v>
      </c>
      <c r="B178" s="230"/>
      <c r="C178" s="68"/>
      <c r="D178" s="50" t="s">
        <v>174</v>
      </c>
      <c r="E178" s="66">
        <v>306.12</v>
      </c>
      <c r="F178" s="51" t="s">
        <v>45</v>
      </c>
      <c r="G178" s="70">
        <v>0.05</v>
      </c>
      <c r="H178" s="71">
        <f t="shared" si="102"/>
        <v>321.42599999999999</v>
      </c>
      <c r="I178" s="77">
        <v>14.85</v>
      </c>
      <c r="J178" s="73">
        <f t="shared" si="103"/>
        <v>4773.1760999999997</v>
      </c>
      <c r="K178" s="74">
        <v>0.154</v>
      </c>
      <c r="L178" s="75">
        <f t="shared" si="97"/>
        <v>49.499603999999998</v>
      </c>
      <c r="M178" s="76">
        <f>'LABOR SHEET'!C$5</f>
        <v>57.65</v>
      </c>
      <c r="N178" s="73">
        <f t="shared" si="98"/>
        <v>8.8780999999999999</v>
      </c>
      <c r="O178" s="73">
        <f t="shared" si="99"/>
        <v>2853.6521705999999</v>
      </c>
      <c r="P178" s="73">
        <f t="shared" si="100"/>
        <v>23.728100000000001</v>
      </c>
      <c r="Q178" s="100">
        <f t="shared" si="101"/>
        <v>7626.8282706</v>
      </c>
      <c r="R178" s="90"/>
      <c r="S178" s="99"/>
      <c r="T178" s="99"/>
      <c r="U178" s="99"/>
      <c r="V178" s="99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</row>
    <row r="179" spans="1:36" s="29" customFormat="1">
      <c r="A179" s="48" t="str">
        <f>IF(G179&lt;&gt;"",1+MAX($A$3:A178),"")</f>
        <v/>
      </c>
      <c r="B179" s="230"/>
      <c r="C179" s="68"/>
      <c r="D179" s="50"/>
      <c r="E179" s="66"/>
      <c r="F179" s="51"/>
      <c r="G179" s="70"/>
      <c r="H179" s="71"/>
      <c r="I179" s="77"/>
      <c r="J179" s="73"/>
      <c r="K179" s="74"/>
      <c r="L179" s="75"/>
      <c r="M179" s="76"/>
      <c r="N179" s="73"/>
      <c r="O179" s="73"/>
      <c r="P179" s="73"/>
      <c r="Q179" s="100"/>
      <c r="R179" s="90"/>
      <c r="S179" s="99"/>
      <c r="T179" s="99"/>
      <c r="U179" s="99"/>
      <c r="V179" s="99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</row>
    <row r="180" spans="1:36" s="29" customFormat="1">
      <c r="A180" s="48" t="str">
        <f>IF(G180&lt;&gt;"",1+MAX($A$3:A179),"")</f>
        <v/>
      </c>
      <c r="B180" s="230"/>
      <c r="C180" s="68"/>
      <c r="D180" s="69" t="s">
        <v>186</v>
      </c>
      <c r="E180" s="66"/>
      <c r="F180" s="51"/>
      <c r="G180" s="70"/>
      <c r="H180" s="71"/>
      <c r="I180" s="77"/>
      <c r="J180" s="73"/>
      <c r="K180" s="74"/>
      <c r="L180" s="75"/>
      <c r="M180" s="76"/>
      <c r="N180" s="73"/>
      <c r="O180" s="73"/>
      <c r="P180" s="73"/>
      <c r="Q180" s="100"/>
      <c r="R180" s="90"/>
      <c r="S180" s="99"/>
      <c r="T180" s="99"/>
      <c r="U180" s="99"/>
      <c r="V180" s="99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</row>
    <row r="181" spans="1:36" s="29" customFormat="1">
      <c r="A181" s="48">
        <f>IF(G181&lt;&gt;"",1+MAX($A$3:A180),"")</f>
        <v>145</v>
      </c>
      <c r="B181" s="230"/>
      <c r="C181" s="68"/>
      <c r="D181" s="50" t="s">
        <v>175</v>
      </c>
      <c r="E181" s="66">
        <v>51</v>
      </c>
      <c r="F181" s="51" t="s">
        <v>45</v>
      </c>
      <c r="G181" s="70">
        <v>0.05</v>
      </c>
      <c r="H181" s="71">
        <f t="shared" si="102"/>
        <v>53.55</v>
      </c>
      <c r="I181" s="77">
        <v>22.2</v>
      </c>
      <c r="J181" s="73">
        <f t="shared" si="103"/>
        <v>1188.81</v>
      </c>
      <c r="K181" s="74">
        <v>0.19</v>
      </c>
      <c r="L181" s="75">
        <f t="shared" ref="L181:L186" si="104">+K181*H181</f>
        <v>10.1745</v>
      </c>
      <c r="M181" s="76">
        <f>'LABOR SHEET'!C$5</f>
        <v>57.65</v>
      </c>
      <c r="N181" s="73">
        <f t="shared" ref="N181:N186" si="105">K181*M181</f>
        <v>10.9535</v>
      </c>
      <c r="O181" s="73">
        <f t="shared" ref="O181:O186" si="106">M181*L181</f>
        <v>586.55992500000002</v>
      </c>
      <c r="P181" s="73">
        <f t="shared" ref="P181:P186" si="107">I181+N181</f>
        <v>33.153500000000001</v>
      </c>
      <c r="Q181" s="100">
        <f t="shared" ref="Q181:Q186" si="108">P181*H181</f>
        <v>1775.369925</v>
      </c>
      <c r="R181" s="90"/>
      <c r="S181" s="99"/>
      <c r="T181" s="99"/>
      <c r="U181" s="99"/>
      <c r="V181" s="99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</row>
    <row r="182" spans="1:36" s="29" customFormat="1">
      <c r="A182" s="48">
        <f>IF(G182&lt;&gt;"",1+MAX($A$3:A181),"")</f>
        <v>146</v>
      </c>
      <c r="B182" s="230"/>
      <c r="C182" s="68"/>
      <c r="D182" s="50" t="s">
        <v>176</v>
      </c>
      <c r="E182" s="66">
        <v>232.23</v>
      </c>
      <c r="F182" s="51" t="s">
        <v>45</v>
      </c>
      <c r="G182" s="70">
        <v>0.05</v>
      </c>
      <c r="H182" s="71">
        <f t="shared" si="102"/>
        <v>243.8415</v>
      </c>
      <c r="I182" s="77">
        <v>30.4</v>
      </c>
      <c r="J182" s="73">
        <f t="shared" si="103"/>
        <v>7412.7816000000003</v>
      </c>
      <c r="K182" s="74">
        <v>0.25800000000000001</v>
      </c>
      <c r="L182" s="75">
        <f t="shared" si="104"/>
        <v>62.911107000000001</v>
      </c>
      <c r="M182" s="76">
        <f>'LABOR SHEET'!C$5</f>
        <v>57.65</v>
      </c>
      <c r="N182" s="73">
        <f t="shared" si="105"/>
        <v>14.873699999999999</v>
      </c>
      <c r="O182" s="73">
        <f t="shared" si="106"/>
        <v>3626.8253185499998</v>
      </c>
      <c r="P182" s="73">
        <f t="shared" si="107"/>
        <v>45.273699999999998</v>
      </c>
      <c r="Q182" s="100">
        <f t="shared" si="108"/>
        <v>11039.60691855</v>
      </c>
      <c r="R182" s="90"/>
      <c r="S182" s="99"/>
      <c r="T182" s="99"/>
      <c r="U182" s="99"/>
      <c r="V182" s="99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</row>
    <row r="183" spans="1:36" s="29" customFormat="1">
      <c r="A183" s="48">
        <f>IF(G183&lt;&gt;"",1+MAX($A$3:A182),"")</f>
        <v>147</v>
      </c>
      <c r="B183" s="230"/>
      <c r="C183" s="68"/>
      <c r="D183" s="50" t="s">
        <v>177</v>
      </c>
      <c r="E183" s="66">
        <v>441.96</v>
      </c>
      <c r="F183" s="51" t="s">
        <v>45</v>
      </c>
      <c r="G183" s="70">
        <v>0.05</v>
      </c>
      <c r="H183" s="71">
        <f t="shared" ref="H183:H186" si="109">E183*(1+G183)</f>
        <v>464.05799999999999</v>
      </c>
      <c r="I183" s="77">
        <v>6.9</v>
      </c>
      <c r="J183" s="73">
        <f t="shared" ref="J183:J186" si="110">I183*H183</f>
        <v>3202.0001999999999</v>
      </c>
      <c r="K183" s="74">
        <v>9.9000000000000005E-2</v>
      </c>
      <c r="L183" s="75">
        <f t="shared" si="104"/>
        <v>45.941741999999998</v>
      </c>
      <c r="M183" s="76">
        <f>'LABOR SHEET'!C$5</f>
        <v>57.65</v>
      </c>
      <c r="N183" s="73">
        <f t="shared" si="105"/>
        <v>5.7073499999999999</v>
      </c>
      <c r="O183" s="73">
        <f t="shared" si="106"/>
        <v>2648.5414262999998</v>
      </c>
      <c r="P183" s="73">
        <f t="shared" si="107"/>
        <v>12.60735</v>
      </c>
      <c r="Q183" s="100">
        <f t="shared" si="108"/>
        <v>5850.5416262999997</v>
      </c>
      <c r="R183" s="90"/>
      <c r="S183" s="99"/>
      <c r="T183" s="99"/>
      <c r="U183" s="99"/>
      <c r="V183" s="99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</row>
    <row r="184" spans="1:36" s="29" customFormat="1">
      <c r="A184" s="48">
        <f>IF(G184&lt;&gt;"",1+MAX($A$3:A183),"")</f>
        <v>148</v>
      </c>
      <c r="B184" s="230"/>
      <c r="C184" s="68"/>
      <c r="D184" s="50" t="s">
        <v>178</v>
      </c>
      <c r="E184" s="66">
        <v>30</v>
      </c>
      <c r="F184" s="51" t="s">
        <v>45</v>
      </c>
      <c r="G184" s="70">
        <v>0.05</v>
      </c>
      <c r="H184" s="71">
        <f t="shared" si="109"/>
        <v>31.5</v>
      </c>
      <c r="I184" s="77">
        <v>5.2</v>
      </c>
      <c r="J184" s="73">
        <f t="shared" si="110"/>
        <v>163.80000000000001</v>
      </c>
      <c r="K184" s="74">
        <v>6.5000000000000002E-2</v>
      </c>
      <c r="L184" s="75">
        <f t="shared" si="104"/>
        <v>2.0474999999999999</v>
      </c>
      <c r="M184" s="76">
        <f>'LABOR SHEET'!C$5</f>
        <v>57.65</v>
      </c>
      <c r="N184" s="73">
        <f t="shared" si="105"/>
        <v>3.7472500000000002</v>
      </c>
      <c r="O184" s="73">
        <f t="shared" si="106"/>
        <v>118.038375</v>
      </c>
      <c r="P184" s="73">
        <f t="shared" si="107"/>
        <v>8.9472500000000004</v>
      </c>
      <c r="Q184" s="100">
        <f t="shared" si="108"/>
        <v>281.83837499999998</v>
      </c>
      <c r="R184" s="90"/>
      <c r="S184" s="99"/>
      <c r="T184" s="99"/>
      <c r="U184" s="99"/>
      <c r="V184" s="99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</row>
    <row r="185" spans="1:36" s="29" customFormat="1">
      <c r="A185" s="48">
        <f>IF(G185&lt;&gt;"",1+MAX($A$3:A184),"")</f>
        <v>149</v>
      </c>
      <c r="B185" s="230"/>
      <c r="C185" s="68"/>
      <c r="D185" s="50" t="s">
        <v>179</v>
      </c>
      <c r="E185" s="66">
        <v>50</v>
      </c>
      <c r="F185" s="51" t="s">
        <v>45</v>
      </c>
      <c r="G185" s="70">
        <v>0.05</v>
      </c>
      <c r="H185" s="71">
        <f t="shared" si="109"/>
        <v>52.5</v>
      </c>
      <c r="I185" s="77">
        <v>6.9</v>
      </c>
      <c r="J185" s="73">
        <f t="shared" si="110"/>
        <v>362.25</v>
      </c>
      <c r="K185" s="74">
        <v>9.9000000000000005E-2</v>
      </c>
      <c r="L185" s="75">
        <f t="shared" si="104"/>
        <v>5.1974999999999998</v>
      </c>
      <c r="M185" s="76">
        <f>'LABOR SHEET'!C$5</f>
        <v>57.65</v>
      </c>
      <c r="N185" s="73">
        <f t="shared" si="105"/>
        <v>5.7073499999999999</v>
      </c>
      <c r="O185" s="73">
        <f t="shared" si="106"/>
        <v>299.635875</v>
      </c>
      <c r="P185" s="73">
        <f t="shared" si="107"/>
        <v>12.60735</v>
      </c>
      <c r="Q185" s="100">
        <f t="shared" si="108"/>
        <v>661.88587500000006</v>
      </c>
      <c r="R185" s="90"/>
      <c r="S185" s="99"/>
      <c r="T185" s="99"/>
      <c r="U185" s="99"/>
      <c r="V185" s="99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</row>
    <row r="186" spans="1:36" s="29" customFormat="1">
      <c r="A186" s="48">
        <f>IF(G186&lt;&gt;"",1+MAX($A$3:A185),"")</f>
        <v>150</v>
      </c>
      <c r="B186" s="230"/>
      <c r="C186" s="68"/>
      <c r="D186" s="50" t="s">
        <v>180</v>
      </c>
      <c r="E186" s="66">
        <v>215.27</v>
      </c>
      <c r="F186" s="51" t="s">
        <v>45</v>
      </c>
      <c r="G186" s="70">
        <v>0.05</v>
      </c>
      <c r="H186" s="71">
        <f t="shared" si="109"/>
        <v>226.0335</v>
      </c>
      <c r="I186" s="77">
        <v>8.5500000000000007</v>
      </c>
      <c r="J186" s="73">
        <f t="shared" si="110"/>
        <v>1932.586425</v>
      </c>
      <c r="K186" s="74">
        <v>0.105</v>
      </c>
      <c r="L186" s="75">
        <f t="shared" si="104"/>
        <v>23.733517500000001</v>
      </c>
      <c r="M186" s="76">
        <f>'LABOR SHEET'!C$5</f>
        <v>57.65</v>
      </c>
      <c r="N186" s="73">
        <f t="shared" si="105"/>
        <v>6.0532500000000002</v>
      </c>
      <c r="O186" s="73">
        <f t="shared" si="106"/>
        <v>1368.237283875</v>
      </c>
      <c r="P186" s="73">
        <f t="shared" si="107"/>
        <v>14.603249999999999</v>
      </c>
      <c r="Q186" s="100">
        <f t="shared" si="108"/>
        <v>3300.8237088750002</v>
      </c>
      <c r="R186" s="90"/>
      <c r="S186" s="99"/>
      <c r="T186" s="99"/>
      <c r="U186" s="99"/>
      <c r="V186" s="99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</row>
    <row r="187" spans="1:36" s="29" customFormat="1">
      <c r="A187" s="48" t="str">
        <f>IF(G187&lt;&gt;"",1+MAX($A$3:A186),"")</f>
        <v/>
      </c>
      <c r="B187" s="230"/>
      <c r="C187" s="68"/>
      <c r="D187" s="50"/>
      <c r="E187" s="66"/>
      <c r="F187" s="51"/>
      <c r="G187" s="70"/>
      <c r="H187" s="71"/>
      <c r="I187" s="77"/>
      <c r="J187" s="73"/>
      <c r="K187" s="74"/>
      <c r="L187" s="75"/>
      <c r="M187" s="76"/>
      <c r="N187" s="73"/>
      <c r="O187" s="73"/>
      <c r="P187" s="73"/>
      <c r="Q187" s="100"/>
      <c r="R187" s="90"/>
      <c r="S187" s="99"/>
      <c r="T187" s="99"/>
      <c r="U187" s="99"/>
      <c r="V187" s="99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</row>
    <row r="188" spans="1:36" s="29" customFormat="1">
      <c r="A188" s="48" t="str">
        <f>IF(G188&lt;&gt;"",1+MAX($A$3:A187),"")</f>
        <v/>
      </c>
      <c r="B188" s="230"/>
      <c r="C188" s="68"/>
      <c r="D188" s="69" t="s">
        <v>187</v>
      </c>
      <c r="E188" s="66"/>
      <c r="F188" s="51"/>
      <c r="G188" s="70"/>
      <c r="H188" s="71"/>
      <c r="I188" s="77">
        <v>3.9</v>
      </c>
      <c r="J188" s="73"/>
      <c r="K188" s="74"/>
      <c r="L188" s="75"/>
      <c r="M188" s="76"/>
      <c r="N188" s="73"/>
      <c r="O188" s="73"/>
      <c r="P188" s="73"/>
      <c r="Q188" s="100"/>
      <c r="R188" s="90"/>
      <c r="S188" s="99"/>
      <c r="T188" s="99"/>
      <c r="U188" s="99"/>
      <c r="V188" s="99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</row>
    <row r="189" spans="1:36" s="29" customFormat="1">
      <c r="A189" s="48">
        <f>IF(G189&lt;&gt;"",1+MAX($A$3:A188),"")</f>
        <v>151</v>
      </c>
      <c r="B189" s="230"/>
      <c r="C189" s="68"/>
      <c r="D189" s="50" t="s">
        <v>181</v>
      </c>
      <c r="E189" s="66">
        <v>116.08</v>
      </c>
      <c r="F189" s="51" t="s">
        <v>45</v>
      </c>
      <c r="G189" s="70">
        <v>0.05</v>
      </c>
      <c r="H189" s="71">
        <f t="shared" ref="H189:H191" si="111">E189*(1+G189)</f>
        <v>121.884</v>
      </c>
      <c r="I189" s="77">
        <v>11.15</v>
      </c>
      <c r="J189" s="73">
        <f t="shared" ref="J189:J191" si="112">I189*H189</f>
        <v>1359.0065999999999</v>
      </c>
      <c r="K189" s="74">
        <v>0.11799999999999999</v>
      </c>
      <c r="L189" s="75">
        <f t="shared" ref="L189:L191" si="113">+K189*H189</f>
        <v>14.382312000000001</v>
      </c>
      <c r="M189" s="76">
        <f>'LABOR SHEET'!C$5</f>
        <v>57.65</v>
      </c>
      <c r="N189" s="73">
        <f t="shared" ref="N189:N191" si="114">K189*M189</f>
        <v>6.8026999999999997</v>
      </c>
      <c r="O189" s="73">
        <f t="shared" ref="O189:O191" si="115">M189*L189</f>
        <v>829.14028680000001</v>
      </c>
      <c r="P189" s="73">
        <f t="shared" ref="P189:P191" si="116">I189+N189</f>
        <v>17.9527</v>
      </c>
      <c r="Q189" s="100">
        <f t="shared" ref="Q189:Q191" si="117">P189*H189</f>
        <v>2188.1468868000002</v>
      </c>
      <c r="R189" s="90"/>
      <c r="S189" s="99"/>
      <c r="T189" s="99"/>
      <c r="U189" s="99"/>
      <c r="V189" s="99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</row>
    <row r="190" spans="1:36" s="29" customFormat="1">
      <c r="A190" s="48">
        <f>IF(G190&lt;&gt;"",1+MAX($A$3:A189),"")</f>
        <v>152</v>
      </c>
      <c r="B190" s="230"/>
      <c r="C190" s="68"/>
      <c r="D190" s="50" t="s">
        <v>182</v>
      </c>
      <c r="E190" s="66">
        <v>232.98</v>
      </c>
      <c r="F190" s="51" t="s">
        <v>45</v>
      </c>
      <c r="G190" s="70">
        <v>0.05</v>
      </c>
      <c r="H190" s="71">
        <f t="shared" si="111"/>
        <v>244.62899999999999</v>
      </c>
      <c r="I190" s="77">
        <v>13.75</v>
      </c>
      <c r="J190" s="73">
        <f t="shared" si="112"/>
        <v>3363.6487499999998</v>
      </c>
      <c r="K190" s="74">
        <v>0.13800000000000001</v>
      </c>
      <c r="L190" s="75">
        <f t="shared" si="113"/>
        <v>33.758802000000003</v>
      </c>
      <c r="M190" s="76">
        <f>'LABOR SHEET'!C$5</f>
        <v>57.65</v>
      </c>
      <c r="N190" s="73">
        <f t="shared" si="114"/>
        <v>7.9557000000000002</v>
      </c>
      <c r="O190" s="73">
        <f t="shared" si="115"/>
        <v>1946.1949353</v>
      </c>
      <c r="P190" s="73">
        <f t="shared" si="116"/>
        <v>21.7057</v>
      </c>
      <c r="Q190" s="100">
        <f t="shared" si="117"/>
        <v>5309.8436853000003</v>
      </c>
      <c r="R190" s="90"/>
      <c r="S190" s="99"/>
      <c r="T190" s="99"/>
      <c r="U190" s="99"/>
      <c r="V190" s="99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</row>
    <row r="191" spans="1:36" s="29" customFormat="1">
      <c r="A191" s="48">
        <f>IF(G191&lt;&gt;"",1+MAX($A$3:A190),"")</f>
        <v>153</v>
      </c>
      <c r="B191" s="230"/>
      <c r="C191" s="68"/>
      <c r="D191" s="50" t="s">
        <v>183</v>
      </c>
      <c r="E191" s="66">
        <v>167.74</v>
      </c>
      <c r="F191" s="51" t="s">
        <v>45</v>
      </c>
      <c r="G191" s="70">
        <v>0.05</v>
      </c>
      <c r="H191" s="71">
        <f t="shared" si="111"/>
        <v>176.12700000000001</v>
      </c>
      <c r="I191" s="77">
        <v>16.149999999999999</v>
      </c>
      <c r="J191" s="73">
        <f t="shared" si="112"/>
        <v>2844.4510500000001</v>
      </c>
      <c r="K191" s="74">
        <v>0.154</v>
      </c>
      <c r="L191" s="75">
        <f t="shared" si="113"/>
        <v>27.123557999999999</v>
      </c>
      <c r="M191" s="76">
        <f>'LABOR SHEET'!C$5</f>
        <v>57.65</v>
      </c>
      <c r="N191" s="73">
        <f t="shared" si="114"/>
        <v>8.8780999999999999</v>
      </c>
      <c r="O191" s="73">
        <f t="shared" si="115"/>
        <v>1563.6731187</v>
      </c>
      <c r="P191" s="73">
        <f t="shared" si="116"/>
        <v>25.028099999999998</v>
      </c>
      <c r="Q191" s="100">
        <f t="shared" si="117"/>
        <v>4408.1241687000002</v>
      </c>
      <c r="R191" s="90"/>
      <c r="S191" s="99"/>
      <c r="T191" s="99"/>
      <c r="U191" s="99"/>
      <c r="V191" s="99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</row>
    <row r="192" spans="1:36" s="29" customFormat="1">
      <c r="A192" s="48" t="str">
        <f>IF(G192&lt;&gt;"",1+MAX($A$3:A191),"")</f>
        <v/>
      </c>
      <c r="B192" s="230"/>
      <c r="C192" s="68"/>
      <c r="D192" s="50"/>
      <c r="E192" s="66"/>
      <c r="F192" s="51"/>
      <c r="G192" s="70"/>
      <c r="H192" s="71"/>
      <c r="I192" s="77"/>
      <c r="J192" s="73"/>
      <c r="K192" s="74"/>
      <c r="L192" s="75"/>
      <c r="M192" s="76"/>
      <c r="N192" s="73"/>
      <c r="O192" s="73"/>
      <c r="P192" s="73"/>
      <c r="Q192" s="100"/>
      <c r="R192" s="90"/>
      <c r="S192" s="99"/>
      <c r="T192" s="99"/>
      <c r="U192" s="99"/>
      <c r="V192" s="99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</row>
    <row r="193" spans="1:36" s="29" customFormat="1">
      <c r="A193" s="48" t="str">
        <f>IF(G193&lt;&gt;"",1+MAX($A$3:A192),"")</f>
        <v/>
      </c>
      <c r="B193" s="230"/>
      <c r="C193" s="68"/>
      <c r="D193" s="72" t="s">
        <v>53</v>
      </c>
      <c r="E193" s="66"/>
      <c r="F193" s="51"/>
      <c r="G193" s="70"/>
      <c r="H193" s="71"/>
      <c r="I193" s="77"/>
      <c r="J193" s="73"/>
      <c r="K193" s="74"/>
      <c r="L193" s="75"/>
      <c r="M193" s="76"/>
      <c r="N193" s="73"/>
      <c r="O193" s="73"/>
      <c r="P193" s="73"/>
      <c r="Q193" s="100"/>
      <c r="R193" s="90"/>
      <c r="S193" s="99"/>
      <c r="T193" s="99"/>
      <c r="U193" s="99"/>
      <c r="V193" s="99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</row>
    <row r="194" spans="1:36" s="29" customFormat="1">
      <c r="A194" s="48">
        <f>IF(G194&lt;&gt;"",1+MAX($A$3:A193),"")</f>
        <v>154</v>
      </c>
      <c r="B194" s="230"/>
      <c r="C194" s="68"/>
      <c r="D194" s="50" t="s">
        <v>188</v>
      </c>
      <c r="E194" s="66">
        <v>96</v>
      </c>
      <c r="F194" s="51" t="s">
        <v>55</v>
      </c>
      <c r="G194" s="70">
        <v>0</v>
      </c>
      <c r="H194" s="71">
        <f t="shared" ref="H194:H234" si="118">E194*(1+G194)</f>
        <v>96</v>
      </c>
      <c r="I194" s="73">
        <v>8.93</v>
      </c>
      <c r="J194" s="73">
        <f t="shared" ref="J194:J234" si="119">I194*H194</f>
        <v>857.28</v>
      </c>
      <c r="K194" s="74">
        <v>0.6</v>
      </c>
      <c r="L194" s="75">
        <f t="shared" ref="L194:L234" si="120">+K194*H194</f>
        <v>57.6</v>
      </c>
      <c r="M194" s="76">
        <f>'LABOR SHEET'!C$5</f>
        <v>57.65</v>
      </c>
      <c r="N194" s="73">
        <f t="shared" ref="N194:N234" si="121">K194*M194</f>
        <v>34.590000000000003</v>
      </c>
      <c r="O194" s="73">
        <f t="shared" ref="O194:O234" si="122">M194*L194</f>
        <v>3320.64</v>
      </c>
      <c r="P194" s="73">
        <f t="shared" ref="P194:P234" si="123">I194+N194</f>
        <v>43.52</v>
      </c>
      <c r="Q194" s="100">
        <f t="shared" ref="Q194:Q234" si="124">P194*H194</f>
        <v>4177.92</v>
      </c>
      <c r="R194" s="90"/>
      <c r="S194" s="99"/>
      <c r="T194" s="99"/>
      <c r="U194" s="99"/>
      <c r="V194" s="99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</row>
    <row r="195" spans="1:36" s="29" customFormat="1">
      <c r="A195" s="48">
        <f>IF(G195&lt;&gt;"",1+MAX($A$3:A194),"")</f>
        <v>155</v>
      </c>
      <c r="B195" s="230"/>
      <c r="C195" s="68"/>
      <c r="D195" s="50" t="s">
        <v>189</v>
      </c>
      <c r="E195" s="66">
        <v>79</v>
      </c>
      <c r="F195" s="51" t="s">
        <v>55</v>
      </c>
      <c r="G195" s="70">
        <v>0</v>
      </c>
      <c r="H195" s="71">
        <f t="shared" si="118"/>
        <v>79</v>
      </c>
      <c r="I195" s="73">
        <v>16.5</v>
      </c>
      <c r="J195" s="73">
        <f t="shared" si="119"/>
        <v>1303.5</v>
      </c>
      <c r="K195" s="74">
        <v>0.61</v>
      </c>
      <c r="L195" s="75">
        <f t="shared" si="120"/>
        <v>48.19</v>
      </c>
      <c r="M195" s="76">
        <f>'LABOR SHEET'!C$5</f>
        <v>57.65</v>
      </c>
      <c r="N195" s="73">
        <f t="shared" si="121"/>
        <v>35.166499999999999</v>
      </c>
      <c r="O195" s="73">
        <f t="shared" si="122"/>
        <v>2778.1534999999999</v>
      </c>
      <c r="P195" s="73">
        <f t="shared" si="123"/>
        <v>51.666499999999999</v>
      </c>
      <c r="Q195" s="100">
        <f t="shared" si="124"/>
        <v>4081.6534999999999</v>
      </c>
      <c r="R195" s="90"/>
      <c r="S195" s="99"/>
      <c r="T195" s="99"/>
      <c r="U195" s="99"/>
      <c r="V195" s="99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</row>
    <row r="196" spans="1:36" s="29" customFormat="1">
      <c r="A196" s="48">
        <f>IF(G196&lt;&gt;"",1+MAX($A$3:A195),"")</f>
        <v>156</v>
      </c>
      <c r="B196" s="230"/>
      <c r="C196" s="68"/>
      <c r="D196" s="50" t="s">
        <v>190</v>
      </c>
      <c r="E196" s="66">
        <v>18</v>
      </c>
      <c r="F196" s="51" t="s">
        <v>55</v>
      </c>
      <c r="G196" s="70">
        <v>0</v>
      </c>
      <c r="H196" s="71">
        <f t="shared" si="118"/>
        <v>18</v>
      </c>
      <c r="I196" s="73">
        <v>29.5</v>
      </c>
      <c r="J196" s="73">
        <f t="shared" si="119"/>
        <v>531</v>
      </c>
      <c r="K196" s="74">
        <v>0.62</v>
      </c>
      <c r="L196" s="75">
        <f t="shared" si="120"/>
        <v>11.16</v>
      </c>
      <c r="M196" s="76">
        <f>'LABOR SHEET'!C$5</f>
        <v>57.65</v>
      </c>
      <c r="N196" s="73">
        <f t="shared" si="121"/>
        <v>35.743000000000002</v>
      </c>
      <c r="O196" s="73">
        <f t="shared" si="122"/>
        <v>643.37400000000002</v>
      </c>
      <c r="P196" s="73">
        <f t="shared" si="123"/>
        <v>65.242999999999995</v>
      </c>
      <c r="Q196" s="100">
        <f t="shared" si="124"/>
        <v>1174.374</v>
      </c>
      <c r="R196" s="90"/>
      <c r="S196" s="99"/>
      <c r="T196" s="99"/>
      <c r="U196" s="99"/>
      <c r="V196" s="99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</row>
    <row r="197" spans="1:36" s="29" customFormat="1">
      <c r="A197" s="48">
        <f>IF(G197&lt;&gt;"",1+MAX($A$3:A196),"")</f>
        <v>157</v>
      </c>
      <c r="B197" s="230"/>
      <c r="C197" s="68"/>
      <c r="D197" s="50" t="s">
        <v>191</v>
      </c>
      <c r="E197" s="66">
        <v>13</v>
      </c>
      <c r="F197" s="51" t="s">
        <v>55</v>
      </c>
      <c r="G197" s="70">
        <v>0</v>
      </c>
      <c r="H197" s="71">
        <f t="shared" si="118"/>
        <v>13</v>
      </c>
      <c r="I197" s="73">
        <v>36.5</v>
      </c>
      <c r="J197" s="73">
        <f t="shared" si="119"/>
        <v>474.5</v>
      </c>
      <c r="K197" s="74">
        <v>0.63</v>
      </c>
      <c r="L197" s="75">
        <f t="shared" si="120"/>
        <v>8.19</v>
      </c>
      <c r="M197" s="76">
        <f>'LABOR SHEET'!C$5</f>
        <v>57.65</v>
      </c>
      <c r="N197" s="73">
        <f t="shared" si="121"/>
        <v>36.319499999999998</v>
      </c>
      <c r="O197" s="73">
        <f t="shared" si="122"/>
        <v>472.15350000000001</v>
      </c>
      <c r="P197" s="73">
        <f t="shared" si="123"/>
        <v>72.819500000000005</v>
      </c>
      <c r="Q197" s="100">
        <f t="shared" si="124"/>
        <v>946.65350000000001</v>
      </c>
      <c r="R197" s="90"/>
      <c r="S197" s="99"/>
      <c r="T197" s="99"/>
      <c r="U197" s="99"/>
      <c r="V197" s="99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</row>
    <row r="198" spans="1:36" s="29" customFormat="1">
      <c r="A198" s="48">
        <f>IF(G198&lt;&gt;"",1+MAX($A$3:A197),"")</f>
        <v>158</v>
      </c>
      <c r="B198" s="230"/>
      <c r="C198" s="68"/>
      <c r="D198" s="50" t="s">
        <v>192</v>
      </c>
      <c r="E198" s="66">
        <v>40</v>
      </c>
      <c r="F198" s="51" t="s">
        <v>55</v>
      </c>
      <c r="G198" s="70">
        <v>0</v>
      </c>
      <c r="H198" s="71">
        <f t="shared" si="118"/>
        <v>40</v>
      </c>
      <c r="I198" s="73">
        <v>49.5</v>
      </c>
      <c r="J198" s="73">
        <f t="shared" si="119"/>
        <v>1980</v>
      </c>
      <c r="K198" s="74">
        <v>0.64</v>
      </c>
      <c r="L198" s="75">
        <f t="shared" si="120"/>
        <v>25.6</v>
      </c>
      <c r="M198" s="76">
        <f>'LABOR SHEET'!C$5</f>
        <v>57.65</v>
      </c>
      <c r="N198" s="73">
        <f t="shared" si="121"/>
        <v>36.896000000000001</v>
      </c>
      <c r="O198" s="73">
        <f t="shared" si="122"/>
        <v>1475.84</v>
      </c>
      <c r="P198" s="73">
        <f t="shared" si="123"/>
        <v>86.396000000000001</v>
      </c>
      <c r="Q198" s="100">
        <f t="shared" si="124"/>
        <v>3455.84</v>
      </c>
      <c r="R198" s="90"/>
      <c r="S198" s="99"/>
      <c r="T198" s="99"/>
      <c r="U198" s="99"/>
      <c r="V198" s="99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</row>
    <row r="199" spans="1:36" s="29" customFormat="1">
      <c r="A199" s="48">
        <f>IF(G199&lt;&gt;"",1+MAX($A$3:A198),"")</f>
        <v>159</v>
      </c>
      <c r="B199" s="230"/>
      <c r="C199" s="68"/>
      <c r="D199" s="50" t="s">
        <v>193</v>
      </c>
      <c r="E199" s="66">
        <v>6</v>
      </c>
      <c r="F199" s="51" t="s">
        <v>55</v>
      </c>
      <c r="G199" s="70">
        <v>0</v>
      </c>
      <c r="H199" s="71">
        <f t="shared" si="118"/>
        <v>6</v>
      </c>
      <c r="I199" s="73">
        <v>60</v>
      </c>
      <c r="J199" s="73">
        <f t="shared" si="119"/>
        <v>360</v>
      </c>
      <c r="K199" s="74">
        <v>0.65</v>
      </c>
      <c r="L199" s="75">
        <f t="shared" si="120"/>
        <v>3.9</v>
      </c>
      <c r="M199" s="76">
        <f>'LABOR SHEET'!C$5</f>
        <v>57.65</v>
      </c>
      <c r="N199" s="73">
        <f t="shared" si="121"/>
        <v>37.472499999999997</v>
      </c>
      <c r="O199" s="73">
        <f t="shared" si="122"/>
        <v>224.83500000000001</v>
      </c>
      <c r="P199" s="73">
        <f t="shared" si="123"/>
        <v>97.472499999999997</v>
      </c>
      <c r="Q199" s="100">
        <f t="shared" si="124"/>
        <v>584.83500000000004</v>
      </c>
      <c r="R199" s="90"/>
      <c r="S199" s="99"/>
      <c r="T199" s="99"/>
      <c r="U199" s="99"/>
      <c r="V199" s="99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</row>
    <row r="200" spans="1:36" s="29" customFormat="1">
      <c r="A200" s="48">
        <f>IF(G200&lt;&gt;"",1+MAX($A$3:A199),"")</f>
        <v>160</v>
      </c>
      <c r="B200" s="230"/>
      <c r="C200" s="68"/>
      <c r="D200" s="50" t="s">
        <v>194</v>
      </c>
      <c r="E200" s="66">
        <v>6</v>
      </c>
      <c r="F200" s="51" t="s">
        <v>55</v>
      </c>
      <c r="G200" s="70">
        <v>0</v>
      </c>
      <c r="H200" s="71">
        <f t="shared" si="118"/>
        <v>6</v>
      </c>
      <c r="I200" s="73">
        <v>3.5</v>
      </c>
      <c r="J200" s="73">
        <f t="shared" si="119"/>
        <v>21</v>
      </c>
      <c r="K200" s="74">
        <v>0.3</v>
      </c>
      <c r="L200" s="75">
        <f t="shared" si="120"/>
        <v>1.8</v>
      </c>
      <c r="M200" s="76">
        <f>'LABOR SHEET'!C$5</f>
        <v>57.65</v>
      </c>
      <c r="N200" s="73">
        <f t="shared" si="121"/>
        <v>17.295000000000002</v>
      </c>
      <c r="O200" s="73">
        <f t="shared" si="122"/>
        <v>103.77</v>
      </c>
      <c r="P200" s="73">
        <f t="shared" si="123"/>
        <v>20.795000000000002</v>
      </c>
      <c r="Q200" s="100">
        <f t="shared" si="124"/>
        <v>124.77</v>
      </c>
      <c r="R200" s="90"/>
      <c r="S200" s="99"/>
      <c r="T200" s="99"/>
      <c r="U200" s="99"/>
      <c r="V200" s="99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</row>
    <row r="201" spans="1:36" s="29" customFormat="1">
      <c r="A201" s="48">
        <f>IF(G201&lt;&gt;"",1+MAX($A$3:A200),"")</f>
        <v>161</v>
      </c>
      <c r="B201" s="230"/>
      <c r="C201" s="68"/>
      <c r="D201" s="50" t="s">
        <v>195</v>
      </c>
      <c r="E201" s="66">
        <v>19</v>
      </c>
      <c r="F201" s="51" t="s">
        <v>55</v>
      </c>
      <c r="G201" s="70">
        <v>0</v>
      </c>
      <c r="H201" s="71">
        <f t="shared" si="118"/>
        <v>19</v>
      </c>
      <c r="I201" s="73">
        <v>12.5</v>
      </c>
      <c r="J201" s="73">
        <f t="shared" si="119"/>
        <v>237.5</v>
      </c>
      <c r="K201" s="74">
        <v>0.32</v>
      </c>
      <c r="L201" s="75">
        <f t="shared" si="120"/>
        <v>6.08</v>
      </c>
      <c r="M201" s="76">
        <f>'LABOR SHEET'!C$5</f>
        <v>57.65</v>
      </c>
      <c r="N201" s="73">
        <f t="shared" si="121"/>
        <v>18.448</v>
      </c>
      <c r="O201" s="73">
        <f t="shared" si="122"/>
        <v>350.512</v>
      </c>
      <c r="P201" s="73">
        <f t="shared" si="123"/>
        <v>30.948</v>
      </c>
      <c r="Q201" s="100">
        <f t="shared" si="124"/>
        <v>588.01199999999994</v>
      </c>
      <c r="R201" s="90"/>
      <c r="S201" s="99"/>
      <c r="T201" s="99"/>
      <c r="U201" s="99"/>
      <c r="V201" s="99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</row>
    <row r="202" spans="1:36" s="29" customFormat="1">
      <c r="A202" s="48">
        <f>IF(G202&lt;&gt;"",1+MAX($A$3:A201),"")</f>
        <v>162</v>
      </c>
      <c r="B202" s="230"/>
      <c r="C202" s="68"/>
      <c r="D202" s="50" t="s">
        <v>196</v>
      </c>
      <c r="E202" s="66">
        <v>20</v>
      </c>
      <c r="F202" s="51" t="s">
        <v>55</v>
      </c>
      <c r="G202" s="70">
        <v>0</v>
      </c>
      <c r="H202" s="71">
        <f t="shared" si="118"/>
        <v>20</v>
      </c>
      <c r="I202" s="73">
        <v>32.5</v>
      </c>
      <c r="J202" s="73">
        <f t="shared" si="119"/>
        <v>650</v>
      </c>
      <c r="K202" s="74">
        <v>0.34</v>
      </c>
      <c r="L202" s="75">
        <f t="shared" si="120"/>
        <v>6.8</v>
      </c>
      <c r="M202" s="76">
        <f>'LABOR SHEET'!C$5</f>
        <v>57.65</v>
      </c>
      <c r="N202" s="73">
        <f t="shared" si="121"/>
        <v>19.600999999999999</v>
      </c>
      <c r="O202" s="73">
        <f t="shared" si="122"/>
        <v>392.02</v>
      </c>
      <c r="P202" s="73">
        <f t="shared" si="123"/>
        <v>52.100999999999999</v>
      </c>
      <c r="Q202" s="100">
        <f t="shared" si="124"/>
        <v>1042.02</v>
      </c>
      <c r="R202" s="90"/>
      <c r="S202" s="99"/>
      <c r="T202" s="99"/>
      <c r="U202" s="99"/>
      <c r="V202" s="99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</row>
    <row r="203" spans="1:36" s="29" customFormat="1">
      <c r="A203" s="48">
        <f>IF(G203&lt;&gt;"",1+MAX($A$3:A202),"")</f>
        <v>163</v>
      </c>
      <c r="B203" s="230"/>
      <c r="C203" s="68"/>
      <c r="D203" s="50" t="s">
        <v>197</v>
      </c>
      <c r="E203" s="66">
        <v>6</v>
      </c>
      <c r="F203" s="51" t="s">
        <v>55</v>
      </c>
      <c r="G203" s="70">
        <v>0</v>
      </c>
      <c r="H203" s="71">
        <f t="shared" si="118"/>
        <v>6</v>
      </c>
      <c r="I203" s="73">
        <v>45.5</v>
      </c>
      <c r="J203" s="73">
        <f t="shared" si="119"/>
        <v>273</v>
      </c>
      <c r="K203" s="74">
        <v>0.36</v>
      </c>
      <c r="L203" s="75">
        <f t="shared" si="120"/>
        <v>2.16</v>
      </c>
      <c r="M203" s="76">
        <f>'LABOR SHEET'!C$5</f>
        <v>57.65</v>
      </c>
      <c r="N203" s="73">
        <f t="shared" si="121"/>
        <v>20.754000000000001</v>
      </c>
      <c r="O203" s="73">
        <f t="shared" si="122"/>
        <v>124.524</v>
      </c>
      <c r="P203" s="73">
        <f t="shared" si="123"/>
        <v>66.254000000000005</v>
      </c>
      <c r="Q203" s="100">
        <f t="shared" si="124"/>
        <v>397.524</v>
      </c>
      <c r="R203" s="90"/>
      <c r="S203" s="99"/>
      <c r="T203" s="99"/>
      <c r="U203" s="99"/>
      <c r="V203" s="99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</row>
    <row r="204" spans="1:36" s="29" customFormat="1">
      <c r="A204" s="48">
        <f>IF(G204&lt;&gt;"",1+MAX($A$3:A203),"")</f>
        <v>164</v>
      </c>
      <c r="B204" s="230"/>
      <c r="C204" s="68"/>
      <c r="D204" s="50" t="s">
        <v>198</v>
      </c>
      <c r="E204" s="66">
        <v>9</v>
      </c>
      <c r="F204" s="51" t="s">
        <v>55</v>
      </c>
      <c r="G204" s="70">
        <v>0</v>
      </c>
      <c r="H204" s="71">
        <f t="shared" si="118"/>
        <v>9</v>
      </c>
      <c r="I204" s="73">
        <v>58.9</v>
      </c>
      <c r="J204" s="73">
        <f t="shared" si="119"/>
        <v>530.1</v>
      </c>
      <c r="K204" s="74">
        <v>0.38</v>
      </c>
      <c r="L204" s="75">
        <f t="shared" si="120"/>
        <v>3.42</v>
      </c>
      <c r="M204" s="76">
        <f>'LABOR SHEET'!C$5</f>
        <v>57.65</v>
      </c>
      <c r="N204" s="73">
        <f t="shared" si="121"/>
        <v>21.907</v>
      </c>
      <c r="O204" s="73">
        <f t="shared" si="122"/>
        <v>197.16300000000001</v>
      </c>
      <c r="P204" s="73">
        <f t="shared" si="123"/>
        <v>80.807000000000002</v>
      </c>
      <c r="Q204" s="100">
        <f t="shared" si="124"/>
        <v>727.26300000000003</v>
      </c>
      <c r="R204" s="90"/>
      <c r="S204" s="99"/>
      <c r="T204" s="99"/>
      <c r="U204" s="99"/>
      <c r="V204" s="99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</row>
    <row r="205" spans="1:36" s="29" customFormat="1">
      <c r="A205" s="48">
        <f>IF(G205&lt;&gt;"",1+MAX($A$3:A204),"")</f>
        <v>165</v>
      </c>
      <c r="B205" s="230"/>
      <c r="C205" s="68"/>
      <c r="D205" s="50" t="s">
        <v>199</v>
      </c>
      <c r="E205" s="66">
        <v>3</v>
      </c>
      <c r="F205" s="51" t="s">
        <v>55</v>
      </c>
      <c r="G205" s="70">
        <v>0</v>
      </c>
      <c r="H205" s="71">
        <f t="shared" si="118"/>
        <v>3</v>
      </c>
      <c r="I205" s="73">
        <v>65.5</v>
      </c>
      <c r="J205" s="73">
        <f t="shared" si="119"/>
        <v>196.5</v>
      </c>
      <c r="K205" s="74">
        <v>0.4</v>
      </c>
      <c r="L205" s="75">
        <f t="shared" si="120"/>
        <v>1.2</v>
      </c>
      <c r="M205" s="76">
        <f>'LABOR SHEET'!C$5</f>
        <v>57.65</v>
      </c>
      <c r="N205" s="73">
        <f t="shared" si="121"/>
        <v>23.06</v>
      </c>
      <c r="O205" s="73">
        <f t="shared" si="122"/>
        <v>69.180000000000007</v>
      </c>
      <c r="P205" s="73">
        <f t="shared" si="123"/>
        <v>88.56</v>
      </c>
      <c r="Q205" s="100">
        <f t="shared" si="124"/>
        <v>265.68</v>
      </c>
      <c r="R205" s="90"/>
      <c r="S205" s="99"/>
      <c r="T205" s="99"/>
      <c r="U205" s="99"/>
      <c r="V205" s="99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</row>
    <row r="206" spans="1:36" s="29" customFormat="1">
      <c r="A206" s="48">
        <f>IF(G206&lt;&gt;"",1+MAX($A$3:A205),"")</f>
        <v>166</v>
      </c>
      <c r="B206" s="230"/>
      <c r="C206" s="68"/>
      <c r="D206" s="50" t="s">
        <v>200</v>
      </c>
      <c r="E206" s="66">
        <v>1</v>
      </c>
      <c r="F206" s="51" t="s">
        <v>55</v>
      </c>
      <c r="G206" s="70">
        <v>0</v>
      </c>
      <c r="H206" s="71">
        <f t="shared" ref="H206:H216" si="125">E206*(1+G206)</f>
        <v>1</v>
      </c>
      <c r="I206" s="73">
        <v>80.2</v>
      </c>
      <c r="J206" s="73">
        <f t="shared" ref="J206:J216" si="126">I206*H206</f>
        <v>80.2</v>
      </c>
      <c r="K206" s="74">
        <v>0.4</v>
      </c>
      <c r="L206" s="75">
        <f t="shared" si="120"/>
        <v>0.4</v>
      </c>
      <c r="M206" s="76">
        <f>'LABOR SHEET'!C$5</f>
        <v>57.65</v>
      </c>
      <c r="N206" s="73">
        <f t="shared" si="121"/>
        <v>23.06</v>
      </c>
      <c r="O206" s="73">
        <f t="shared" si="122"/>
        <v>23.06</v>
      </c>
      <c r="P206" s="73">
        <f t="shared" si="123"/>
        <v>103.26</v>
      </c>
      <c r="Q206" s="100">
        <f t="shared" si="124"/>
        <v>103.26</v>
      </c>
      <c r="R206" s="90"/>
      <c r="S206" s="99"/>
      <c r="T206" s="99"/>
      <c r="U206" s="99"/>
      <c r="V206" s="99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</row>
    <row r="207" spans="1:36" s="29" customFormat="1">
      <c r="A207" s="48">
        <f>IF(G207&lt;&gt;"",1+MAX($A$3:A206),"")</f>
        <v>167</v>
      </c>
      <c r="B207" s="230"/>
      <c r="C207" s="68"/>
      <c r="D207" s="50" t="s">
        <v>201</v>
      </c>
      <c r="E207" s="66">
        <v>5</v>
      </c>
      <c r="F207" s="51" t="s">
        <v>55</v>
      </c>
      <c r="G207" s="70">
        <v>0</v>
      </c>
      <c r="H207" s="71">
        <f t="shared" si="125"/>
        <v>5</v>
      </c>
      <c r="I207" s="73">
        <v>94.5</v>
      </c>
      <c r="J207" s="73">
        <f t="shared" si="126"/>
        <v>472.5</v>
      </c>
      <c r="K207" s="74">
        <v>0.41</v>
      </c>
      <c r="L207" s="75">
        <f t="shared" si="120"/>
        <v>2.0499999999999998</v>
      </c>
      <c r="M207" s="76">
        <f>'LABOR SHEET'!C$5</f>
        <v>57.65</v>
      </c>
      <c r="N207" s="73">
        <f t="shared" si="121"/>
        <v>23.636500000000002</v>
      </c>
      <c r="O207" s="73">
        <f t="shared" si="122"/>
        <v>118.1825</v>
      </c>
      <c r="P207" s="73">
        <f t="shared" si="123"/>
        <v>118.1365</v>
      </c>
      <c r="Q207" s="100">
        <f t="shared" si="124"/>
        <v>590.6825</v>
      </c>
      <c r="R207" s="90"/>
      <c r="S207" s="99"/>
      <c r="T207" s="99"/>
      <c r="U207" s="99"/>
      <c r="V207" s="99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</row>
    <row r="208" spans="1:36" s="29" customFormat="1">
      <c r="A208" s="48">
        <f>IF(G208&lt;&gt;"",1+MAX($A$3:A207),"")</f>
        <v>168</v>
      </c>
      <c r="B208" s="230"/>
      <c r="C208" s="68"/>
      <c r="D208" s="50" t="s">
        <v>202</v>
      </c>
      <c r="E208" s="66">
        <v>5</v>
      </c>
      <c r="F208" s="51" t="s">
        <v>55</v>
      </c>
      <c r="G208" s="70">
        <v>0</v>
      </c>
      <c r="H208" s="71">
        <f t="shared" si="125"/>
        <v>5</v>
      </c>
      <c r="I208" s="73">
        <v>110</v>
      </c>
      <c r="J208" s="73">
        <f t="shared" si="126"/>
        <v>550</v>
      </c>
      <c r="K208" s="74">
        <v>0.42</v>
      </c>
      <c r="L208" s="75">
        <f t="shared" si="120"/>
        <v>2.1</v>
      </c>
      <c r="M208" s="76">
        <f>'LABOR SHEET'!C$5</f>
        <v>57.65</v>
      </c>
      <c r="N208" s="73">
        <f t="shared" si="121"/>
        <v>24.213000000000001</v>
      </c>
      <c r="O208" s="73">
        <f t="shared" si="122"/>
        <v>121.065</v>
      </c>
      <c r="P208" s="73">
        <f t="shared" si="123"/>
        <v>134.21299999999999</v>
      </c>
      <c r="Q208" s="100">
        <f t="shared" si="124"/>
        <v>671.06500000000005</v>
      </c>
      <c r="R208" s="90"/>
      <c r="S208" s="99"/>
      <c r="T208" s="99"/>
      <c r="U208" s="99"/>
      <c r="V208" s="99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</row>
    <row r="209" spans="1:36" s="29" customFormat="1">
      <c r="A209" s="48">
        <f>IF(G209&lt;&gt;"",1+MAX($A$3:A208),"")</f>
        <v>169</v>
      </c>
      <c r="B209" s="230"/>
      <c r="C209" s="68"/>
      <c r="D209" s="50" t="s">
        <v>203</v>
      </c>
      <c r="E209" s="66">
        <v>3</v>
      </c>
      <c r="F209" s="51" t="s">
        <v>55</v>
      </c>
      <c r="G209" s="70">
        <v>0</v>
      </c>
      <c r="H209" s="71">
        <f t="shared" si="125"/>
        <v>3</v>
      </c>
      <c r="I209" s="73">
        <v>130</v>
      </c>
      <c r="J209" s="73">
        <f t="shared" si="126"/>
        <v>390</v>
      </c>
      <c r="K209" s="74">
        <v>0.43</v>
      </c>
      <c r="L209" s="75">
        <f t="shared" si="120"/>
        <v>1.29</v>
      </c>
      <c r="M209" s="76">
        <f>'LABOR SHEET'!C$5</f>
        <v>57.65</v>
      </c>
      <c r="N209" s="73">
        <f t="shared" si="121"/>
        <v>24.7895</v>
      </c>
      <c r="O209" s="73">
        <f t="shared" si="122"/>
        <v>74.368499999999997</v>
      </c>
      <c r="P209" s="73">
        <f t="shared" si="123"/>
        <v>154.7895</v>
      </c>
      <c r="Q209" s="100">
        <f t="shared" si="124"/>
        <v>464.36849999999998</v>
      </c>
      <c r="R209" s="90"/>
      <c r="S209" s="99"/>
      <c r="T209" s="99"/>
      <c r="U209" s="99"/>
      <c r="V209" s="99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</row>
    <row r="210" spans="1:36" s="29" customFormat="1">
      <c r="A210" s="48">
        <f>IF(G210&lt;&gt;"",1+MAX($A$3:A209),"")</f>
        <v>170</v>
      </c>
      <c r="B210" s="230"/>
      <c r="C210" s="68"/>
      <c r="D210" s="50" t="s">
        <v>204</v>
      </c>
      <c r="E210" s="66">
        <v>1</v>
      </c>
      <c r="F210" s="51" t="s">
        <v>55</v>
      </c>
      <c r="G210" s="70">
        <v>0</v>
      </c>
      <c r="H210" s="71">
        <f t="shared" si="125"/>
        <v>1</v>
      </c>
      <c r="I210" s="73">
        <v>152</v>
      </c>
      <c r="J210" s="73">
        <f t="shared" si="126"/>
        <v>152</v>
      </c>
      <c r="K210" s="74">
        <v>0.44</v>
      </c>
      <c r="L210" s="75">
        <f t="shared" si="120"/>
        <v>0.44</v>
      </c>
      <c r="M210" s="76">
        <f>'LABOR SHEET'!C$5</f>
        <v>57.65</v>
      </c>
      <c r="N210" s="73">
        <f t="shared" si="121"/>
        <v>25.366</v>
      </c>
      <c r="O210" s="73">
        <f t="shared" si="122"/>
        <v>25.366</v>
      </c>
      <c r="P210" s="73">
        <f t="shared" si="123"/>
        <v>177.36600000000001</v>
      </c>
      <c r="Q210" s="100">
        <f t="shared" si="124"/>
        <v>177.36600000000001</v>
      </c>
      <c r="R210" s="90"/>
      <c r="S210" s="99"/>
      <c r="T210" s="99"/>
      <c r="U210" s="99"/>
      <c r="V210" s="99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</row>
    <row r="211" spans="1:36" s="29" customFormat="1">
      <c r="A211" s="48">
        <f>IF(G211&lt;&gt;"",1+MAX($A$3:A210),"")</f>
        <v>171</v>
      </c>
      <c r="B211" s="230"/>
      <c r="C211" s="68"/>
      <c r="D211" s="50" t="s">
        <v>205</v>
      </c>
      <c r="E211" s="66">
        <v>2</v>
      </c>
      <c r="F211" s="51" t="s">
        <v>55</v>
      </c>
      <c r="G211" s="70">
        <v>0</v>
      </c>
      <c r="H211" s="71">
        <f t="shared" si="125"/>
        <v>2</v>
      </c>
      <c r="I211" s="73">
        <v>163</v>
      </c>
      <c r="J211" s="73">
        <f t="shared" si="126"/>
        <v>326</v>
      </c>
      <c r="K211" s="74">
        <v>0.45</v>
      </c>
      <c r="L211" s="75">
        <f t="shared" si="120"/>
        <v>0.9</v>
      </c>
      <c r="M211" s="76">
        <f>'LABOR SHEET'!C$5</f>
        <v>57.65</v>
      </c>
      <c r="N211" s="73">
        <f t="shared" si="121"/>
        <v>25.942499999999999</v>
      </c>
      <c r="O211" s="73">
        <f t="shared" si="122"/>
        <v>51.884999999999998</v>
      </c>
      <c r="P211" s="73">
        <f t="shared" si="123"/>
        <v>188.9425</v>
      </c>
      <c r="Q211" s="100">
        <f t="shared" si="124"/>
        <v>377.88499999999999</v>
      </c>
      <c r="R211" s="90"/>
      <c r="S211" s="99"/>
      <c r="T211" s="99"/>
      <c r="U211" s="99"/>
      <c r="V211" s="99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</row>
    <row r="212" spans="1:36" s="29" customFormat="1">
      <c r="A212" s="48">
        <f>IF(G212&lt;&gt;"",1+MAX($A$3:A211),"")</f>
        <v>172</v>
      </c>
      <c r="B212" s="230"/>
      <c r="C212" s="68"/>
      <c r="D212" s="50" t="s">
        <v>206</v>
      </c>
      <c r="E212" s="66">
        <v>2</v>
      </c>
      <c r="F212" s="51" t="s">
        <v>55</v>
      </c>
      <c r="G212" s="70">
        <v>0</v>
      </c>
      <c r="H212" s="71">
        <f t="shared" si="125"/>
        <v>2</v>
      </c>
      <c r="I212" s="73">
        <v>175</v>
      </c>
      <c r="J212" s="73">
        <f t="shared" si="126"/>
        <v>350</v>
      </c>
      <c r="K212" s="74">
        <v>0.46</v>
      </c>
      <c r="L212" s="75">
        <f t="shared" si="120"/>
        <v>0.92</v>
      </c>
      <c r="M212" s="76">
        <f>'LABOR SHEET'!C$5</f>
        <v>57.65</v>
      </c>
      <c r="N212" s="73">
        <f t="shared" si="121"/>
        <v>26.518999999999998</v>
      </c>
      <c r="O212" s="73">
        <f t="shared" si="122"/>
        <v>53.037999999999997</v>
      </c>
      <c r="P212" s="73">
        <f t="shared" si="123"/>
        <v>201.51900000000001</v>
      </c>
      <c r="Q212" s="100">
        <f t="shared" si="124"/>
        <v>403.03800000000001</v>
      </c>
      <c r="R212" s="90"/>
      <c r="S212" s="99"/>
      <c r="T212" s="99"/>
      <c r="U212" s="99"/>
      <c r="V212" s="99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</row>
    <row r="213" spans="1:36" s="29" customFormat="1">
      <c r="A213" s="48">
        <f>IF(G213&lt;&gt;"",1+MAX($A$3:A212),"")</f>
        <v>173</v>
      </c>
      <c r="B213" s="230"/>
      <c r="C213" s="68"/>
      <c r="D213" s="50" t="s">
        <v>207</v>
      </c>
      <c r="E213" s="66">
        <v>1</v>
      </c>
      <c r="F213" s="51" t="s">
        <v>55</v>
      </c>
      <c r="G213" s="70">
        <v>0</v>
      </c>
      <c r="H213" s="71">
        <f t="shared" si="125"/>
        <v>1</v>
      </c>
      <c r="I213" s="73">
        <v>186</v>
      </c>
      <c r="J213" s="73">
        <f t="shared" si="126"/>
        <v>186</v>
      </c>
      <c r="K213" s="74">
        <v>0.47</v>
      </c>
      <c r="L213" s="75">
        <f t="shared" si="120"/>
        <v>0.47</v>
      </c>
      <c r="M213" s="76">
        <f>'LABOR SHEET'!C$5</f>
        <v>57.65</v>
      </c>
      <c r="N213" s="73">
        <f t="shared" si="121"/>
        <v>27.095500000000001</v>
      </c>
      <c r="O213" s="73">
        <f t="shared" si="122"/>
        <v>27.095500000000001</v>
      </c>
      <c r="P213" s="73">
        <f t="shared" si="123"/>
        <v>213.09549999999999</v>
      </c>
      <c r="Q213" s="100">
        <f t="shared" si="124"/>
        <v>213.09549999999999</v>
      </c>
      <c r="R213" s="90"/>
      <c r="S213" s="99"/>
      <c r="T213" s="99"/>
      <c r="U213" s="99"/>
      <c r="V213" s="99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</row>
    <row r="214" spans="1:36" s="29" customFormat="1">
      <c r="A214" s="48">
        <f>IF(G214&lt;&gt;"",1+MAX($A$3:A213),"")</f>
        <v>174</v>
      </c>
      <c r="B214" s="230"/>
      <c r="C214" s="68"/>
      <c r="D214" s="50" t="s">
        <v>208</v>
      </c>
      <c r="E214" s="66">
        <v>1</v>
      </c>
      <c r="F214" s="51" t="s">
        <v>55</v>
      </c>
      <c r="G214" s="70">
        <v>0</v>
      </c>
      <c r="H214" s="71">
        <f t="shared" si="125"/>
        <v>1</v>
      </c>
      <c r="I214" s="73">
        <v>195</v>
      </c>
      <c r="J214" s="73">
        <f t="shared" si="126"/>
        <v>195</v>
      </c>
      <c r="K214" s="74">
        <v>0.48</v>
      </c>
      <c r="L214" s="75">
        <f t="shared" si="120"/>
        <v>0.48</v>
      </c>
      <c r="M214" s="76">
        <f>'LABOR SHEET'!C$5</f>
        <v>57.65</v>
      </c>
      <c r="N214" s="73">
        <f t="shared" si="121"/>
        <v>27.672000000000001</v>
      </c>
      <c r="O214" s="73">
        <f t="shared" si="122"/>
        <v>27.672000000000001</v>
      </c>
      <c r="P214" s="73">
        <f t="shared" si="123"/>
        <v>222.672</v>
      </c>
      <c r="Q214" s="100">
        <f t="shared" si="124"/>
        <v>222.672</v>
      </c>
      <c r="R214" s="90"/>
      <c r="S214" s="99"/>
      <c r="T214" s="99"/>
      <c r="U214" s="99"/>
      <c r="V214" s="99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</row>
    <row r="215" spans="1:36" s="29" customFormat="1">
      <c r="A215" s="48">
        <f>IF(G215&lt;&gt;"",1+MAX($A$3:A214),"")</f>
        <v>175</v>
      </c>
      <c r="B215" s="230"/>
      <c r="C215" s="68"/>
      <c r="D215" s="50" t="s">
        <v>209</v>
      </c>
      <c r="E215" s="66">
        <v>10</v>
      </c>
      <c r="F215" s="51" t="s">
        <v>55</v>
      </c>
      <c r="G215" s="70">
        <v>0</v>
      </c>
      <c r="H215" s="71">
        <f t="shared" si="125"/>
        <v>10</v>
      </c>
      <c r="I215" s="73">
        <v>210</v>
      </c>
      <c r="J215" s="73">
        <f t="shared" si="126"/>
        <v>2100</v>
      </c>
      <c r="K215" s="74">
        <v>0.49</v>
      </c>
      <c r="L215" s="75">
        <f t="shared" si="120"/>
        <v>4.9000000000000004</v>
      </c>
      <c r="M215" s="76">
        <f>'LABOR SHEET'!C$5</f>
        <v>57.65</v>
      </c>
      <c r="N215" s="73">
        <f t="shared" si="121"/>
        <v>28.2485</v>
      </c>
      <c r="O215" s="73">
        <f t="shared" si="122"/>
        <v>282.48500000000001</v>
      </c>
      <c r="P215" s="73">
        <f t="shared" si="123"/>
        <v>238.24850000000001</v>
      </c>
      <c r="Q215" s="100">
        <f t="shared" si="124"/>
        <v>2382.4850000000001</v>
      </c>
      <c r="R215" s="90"/>
      <c r="S215" s="99"/>
      <c r="T215" s="99"/>
      <c r="U215" s="99"/>
      <c r="V215" s="99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</row>
    <row r="216" spans="1:36" s="29" customFormat="1">
      <c r="A216" s="48">
        <f>IF(G216&lt;&gt;"",1+MAX($A$3:A215),"")</f>
        <v>176</v>
      </c>
      <c r="B216" s="230"/>
      <c r="C216" s="68"/>
      <c r="D216" s="50" t="s">
        <v>210</v>
      </c>
      <c r="E216" s="66">
        <v>2</v>
      </c>
      <c r="F216" s="51" t="s">
        <v>55</v>
      </c>
      <c r="G216" s="70">
        <v>0</v>
      </c>
      <c r="H216" s="71">
        <f t="shared" si="125"/>
        <v>2</v>
      </c>
      <c r="I216" s="73">
        <v>220</v>
      </c>
      <c r="J216" s="73">
        <f t="shared" si="126"/>
        <v>440</v>
      </c>
      <c r="K216" s="74">
        <v>0.5</v>
      </c>
      <c r="L216" s="75">
        <f t="shared" si="120"/>
        <v>1</v>
      </c>
      <c r="M216" s="76">
        <f>'LABOR SHEET'!C$5</f>
        <v>57.65</v>
      </c>
      <c r="N216" s="73">
        <f t="shared" si="121"/>
        <v>28.824999999999999</v>
      </c>
      <c r="O216" s="73">
        <f t="shared" si="122"/>
        <v>57.65</v>
      </c>
      <c r="P216" s="73">
        <f t="shared" si="123"/>
        <v>248.82499999999999</v>
      </c>
      <c r="Q216" s="100">
        <f t="shared" si="124"/>
        <v>497.65</v>
      </c>
      <c r="R216" s="90"/>
      <c r="S216" s="99"/>
      <c r="T216" s="99"/>
      <c r="U216" s="99"/>
      <c r="V216" s="99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</row>
    <row r="217" spans="1:36" s="29" customFormat="1">
      <c r="A217" s="48">
        <f>IF(G217&lt;&gt;"",1+MAX($A$3:A216),"")</f>
        <v>177</v>
      </c>
      <c r="B217" s="230"/>
      <c r="C217" s="68"/>
      <c r="D217" s="50" t="s">
        <v>211</v>
      </c>
      <c r="E217" s="66">
        <v>1</v>
      </c>
      <c r="F217" s="51" t="s">
        <v>55</v>
      </c>
      <c r="G217" s="70">
        <v>0</v>
      </c>
      <c r="H217" s="71">
        <f t="shared" si="118"/>
        <v>1</v>
      </c>
      <c r="I217" s="73">
        <v>235</v>
      </c>
      <c r="J217" s="73">
        <f t="shared" si="119"/>
        <v>235</v>
      </c>
      <c r="K217" s="74">
        <v>0.51</v>
      </c>
      <c r="L217" s="75">
        <f t="shared" si="120"/>
        <v>0.51</v>
      </c>
      <c r="M217" s="76">
        <f>'LABOR SHEET'!C$5</f>
        <v>57.65</v>
      </c>
      <c r="N217" s="73">
        <f t="shared" si="121"/>
        <v>29.401499999999999</v>
      </c>
      <c r="O217" s="73">
        <f t="shared" si="122"/>
        <v>29.401499999999999</v>
      </c>
      <c r="P217" s="73">
        <f t="shared" si="123"/>
        <v>264.4015</v>
      </c>
      <c r="Q217" s="100">
        <f t="shared" si="124"/>
        <v>264.4015</v>
      </c>
      <c r="R217" s="90"/>
      <c r="S217" s="99"/>
      <c r="T217" s="99"/>
      <c r="U217" s="99"/>
      <c r="V217" s="99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</row>
    <row r="218" spans="1:36" s="29" customFormat="1">
      <c r="A218" s="48">
        <f>IF(G218&lt;&gt;"",1+MAX($A$3:A217),"")</f>
        <v>178</v>
      </c>
      <c r="B218" s="230"/>
      <c r="C218" s="68"/>
      <c r="D218" s="50" t="s">
        <v>212</v>
      </c>
      <c r="E218" s="66">
        <v>2</v>
      </c>
      <c r="F218" s="51" t="s">
        <v>55</v>
      </c>
      <c r="G218" s="70">
        <v>0</v>
      </c>
      <c r="H218" s="71">
        <f t="shared" si="118"/>
        <v>2</v>
      </c>
      <c r="I218" s="73">
        <v>240</v>
      </c>
      <c r="J218" s="73">
        <f t="shared" si="119"/>
        <v>480</v>
      </c>
      <c r="K218" s="74">
        <v>0.52</v>
      </c>
      <c r="L218" s="75">
        <f t="shared" si="120"/>
        <v>1.04</v>
      </c>
      <c r="M218" s="76">
        <f>'LABOR SHEET'!C$5</f>
        <v>57.65</v>
      </c>
      <c r="N218" s="73">
        <f t="shared" si="121"/>
        <v>29.978000000000002</v>
      </c>
      <c r="O218" s="73">
        <f t="shared" si="122"/>
        <v>59.956000000000003</v>
      </c>
      <c r="P218" s="73">
        <f t="shared" si="123"/>
        <v>269.97800000000001</v>
      </c>
      <c r="Q218" s="100">
        <f t="shared" si="124"/>
        <v>539.95600000000002</v>
      </c>
      <c r="R218" s="90"/>
      <c r="S218" s="99"/>
      <c r="T218" s="99"/>
      <c r="U218" s="99"/>
      <c r="V218" s="99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</row>
    <row r="219" spans="1:36" s="29" customFormat="1">
      <c r="A219" s="48">
        <f>IF(G219&lt;&gt;"",1+MAX($A$3:A218),"")</f>
        <v>179</v>
      </c>
      <c r="B219" s="230"/>
      <c r="C219" s="68"/>
      <c r="D219" s="50" t="s">
        <v>213</v>
      </c>
      <c r="E219" s="66">
        <v>1</v>
      </c>
      <c r="F219" s="51" t="s">
        <v>55</v>
      </c>
      <c r="G219" s="70">
        <v>0</v>
      </c>
      <c r="H219" s="71">
        <f t="shared" si="118"/>
        <v>1</v>
      </c>
      <c r="I219" s="73">
        <v>245</v>
      </c>
      <c r="J219" s="73">
        <f t="shared" si="119"/>
        <v>245</v>
      </c>
      <c r="K219" s="74">
        <v>0.53</v>
      </c>
      <c r="L219" s="75">
        <f t="shared" si="120"/>
        <v>0.53</v>
      </c>
      <c r="M219" s="76">
        <f>'LABOR SHEET'!C$5</f>
        <v>57.65</v>
      </c>
      <c r="N219" s="73">
        <f t="shared" si="121"/>
        <v>30.554500000000001</v>
      </c>
      <c r="O219" s="73">
        <f t="shared" si="122"/>
        <v>30.554500000000001</v>
      </c>
      <c r="P219" s="73">
        <f t="shared" si="123"/>
        <v>275.55450000000002</v>
      </c>
      <c r="Q219" s="100">
        <f t="shared" si="124"/>
        <v>275.55450000000002</v>
      </c>
      <c r="R219" s="90"/>
      <c r="S219" s="99"/>
      <c r="T219" s="99"/>
      <c r="U219" s="99"/>
      <c r="V219" s="99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</row>
    <row r="220" spans="1:36" s="29" customFormat="1">
      <c r="A220" s="48">
        <f>IF(G220&lt;&gt;"",1+MAX($A$3:A219),"")</f>
        <v>180</v>
      </c>
      <c r="B220" s="230"/>
      <c r="C220" s="68"/>
      <c r="D220" s="50" t="s">
        <v>214</v>
      </c>
      <c r="E220" s="66">
        <v>1</v>
      </c>
      <c r="F220" s="51" t="s">
        <v>55</v>
      </c>
      <c r="G220" s="70">
        <v>0</v>
      </c>
      <c r="H220" s="71">
        <f t="shared" si="118"/>
        <v>1</v>
      </c>
      <c r="I220" s="73">
        <v>262</v>
      </c>
      <c r="J220" s="73">
        <f t="shared" si="119"/>
        <v>262</v>
      </c>
      <c r="K220" s="74">
        <v>0.54</v>
      </c>
      <c r="L220" s="75">
        <f t="shared" si="120"/>
        <v>0.54</v>
      </c>
      <c r="M220" s="76">
        <f>'LABOR SHEET'!C$5</f>
        <v>57.65</v>
      </c>
      <c r="N220" s="73">
        <f t="shared" si="121"/>
        <v>31.131</v>
      </c>
      <c r="O220" s="73">
        <f t="shared" si="122"/>
        <v>31.131</v>
      </c>
      <c r="P220" s="73">
        <f t="shared" si="123"/>
        <v>293.13099999999997</v>
      </c>
      <c r="Q220" s="100">
        <f t="shared" si="124"/>
        <v>293.13099999999997</v>
      </c>
      <c r="R220" s="90"/>
      <c r="S220" s="99"/>
      <c r="T220" s="99"/>
      <c r="U220" s="99"/>
      <c r="V220" s="99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</row>
    <row r="221" spans="1:36" s="29" customFormat="1">
      <c r="A221" s="48">
        <f>IF(G221&lt;&gt;"",1+MAX($A$3:A220),"")</f>
        <v>181</v>
      </c>
      <c r="B221" s="230"/>
      <c r="C221" s="68"/>
      <c r="D221" s="50" t="s">
        <v>215</v>
      </c>
      <c r="E221" s="66">
        <v>3</v>
      </c>
      <c r="F221" s="51" t="s">
        <v>55</v>
      </c>
      <c r="G221" s="70">
        <v>0</v>
      </c>
      <c r="H221" s="71">
        <f t="shared" si="118"/>
        <v>3</v>
      </c>
      <c r="I221" s="73">
        <v>284.05</v>
      </c>
      <c r="J221" s="73">
        <f t="shared" si="119"/>
        <v>852.15</v>
      </c>
      <c r="K221" s="74">
        <v>0.55000000000000004</v>
      </c>
      <c r="L221" s="75">
        <f t="shared" si="120"/>
        <v>1.65</v>
      </c>
      <c r="M221" s="76">
        <f>'LABOR SHEET'!C$5</f>
        <v>57.65</v>
      </c>
      <c r="N221" s="73">
        <f t="shared" si="121"/>
        <v>31.7075</v>
      </c>
      <c r="O221" s="73">
        <f t="shared" si="122"/>
        <v>95.122500000000002</v>
      </c>
      <c r="P221" s="73">
        <f t="shared" si="123"/>
        <v>315.75749999999999</v>
      </c>
      <c r="Q221" s="100">
        <f t="shared" si="124"/>
        <v>947.27250000000004</v>
      </c>
      <c r="R221" s="90"/>
      <c r="S221" s="99"/>
      <c r="T221" s="99"/>
      <c r="U221" s="99"/>
      <c r="V221" s="99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</row>
    <row r="222" spans="1:36" s="29" customFormat="1">
      <c r="A222" s="48">
        <f>IF(G222&lt;&gt;"",1+MAX($A$3:A221),"")</f>
        <v>182</v>
      </c>
      <c r="B222" s="230"/>
      <c r="C222" s="68"/>
      <c r="D222" s="50" t="s">
        <v>216</v>
      </c>
      <c r="E222" s="66">
        <v>12</v>
      </c>
      <c r="F222" s="51" t="s">
        <v>55</v>
      </c>
      <c r="G222" s="70">
        <v>0</v>
      </c>
      <c r="H222" s="71">
        <f t="shared" si="118"/>
        <v>12</v>
      </c>
      <c r="I222" s="73">
        <v>12.41</v>
      </c>
      <c r="J222" s="73">
        <f t="shared" si="119"/>
        <v>148.91999999999999</v>
      </c>
      <c r="K222" s="74">
        <v>0.3</v>
      </c>
      <c r="L222" s="75">
        <f t="shared" si="120"/>
        <v>3.6</v>
      </c>
      <c r="M222" s="76">
        <f>'LABOR SHEET'!C$5</f>
        <v>57.65</v>
      </c>
      <c r="N222" s="73">
        <f t="shared" si="121"/>
        <v>17.295000000000002</v>
      </c>
      <c r="O222" s="73">
        <f t="shared" si="122"/>
        <v>207.54</v>
      </c>
      <c r="P222" s="73">
        <f t="shared" si="123"/>
        <v>29.704999999999998</v>
      </c>
      <c r="Q222" s="100">
        <f t="shared" si="124"/>
        <v>356.46</v>
      </c>
      <c r="R222" s="90"/>
      <c r="S222" s="99"/>
      <c r="T222" s="99"/>
      <c r="U222" s="99"/>
      <c r="V222" s="99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</row>
    <row r="223" spans="1:36" s="29" customFormat="1">
      <c r="A223" s="48">
        <f>IF(G223&lt;&gt;"",1+MAX($A$3:A222),"")</f>
        <v>183</v>
      </c>
      <c r="B223" s="230"/>
      <c r="C223" s="68"/>
      <c r="D223" s="50" t="s">
        <v>217</v>
      </c>
      <c r="E223" s="66">
        <v>10</v>
      </c>
      <c r="F223" s="51" t="s">
        <v>55</v>
      </c>
      <c r="G223" s="70">
        <v>0</v>
      </c>
      <c r="H223" s="71">
        <f t="shared" si="118"/>
        <v>10</v>
      </c>
      <c r="I223" s="73">
        <v>25.5</v>
      </c>
      <c r="J223" s="73">
        <f t="shared" si="119"/>
        <v>255</v>
      </c>
      <c r="K223" s="74">
        <v>0.31</v>
      </c>
      <c r="L223" s="75">
        <f t="shared" si="120"/>
        <v>3.1</v>
      </c>
      <c r="M223" s="76">
        <f>'LABOR SHEET'!C$5</f>
        <v>57.65</v>
      </c>
      <c r="N223" s="73">
        <f t="shared" si="121"/>
        <v>17.871500000000001</v>
      </c>
      <c r="O223" s="73">
        <f t="shared" si="122"/>
        <v>178.715</v>
      </c>
      <c r="P223" s="73">
        <f t="shared" si="123"/>
        <v>43.371499999999997</v>
      </c>
      <c r="Q223" s="100">
        <f t="shared" si="124"/>
        <v>433.71499999999997</v>
      </c>
      <c r="R223" s="90"/>
      <c r="S223" s="99"/>
      <c r="T223" s="99"/>
      <c r="U223" s="99"/>
      <c r="V223" s="99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</row>
    <row r="224" spans="1:36" s="29" customFormat="1">
      <c r="A224" s="48">
        <f>IF(G224&lt;&gt;"",1+MAX($A$3:A223),"")</f>
        <v>184</v>
      </c>
      <c r="B224" s="230"/>
      <c r="C224" s="68"/>
      <c r="D224" s="50" t="s">
        <v>218</v>
      </c>
      <c r="E224" s="66">
        <v>1</v>
      </c>
      <c r="F224" s="51" t="s">
        <v>55</v>
      </c>
      <c r="G224" s="70">
        <v>0</v>
      </c>
      <c r="H224" s="71">
        <f t="shared" si="118"/>
        <v>1</v>
      </c>
      <c r="I224" s="73">
        <v>35.5</v>
      </c>
      <c r="J224" s="73">
        <f t="shared" si="119"/>
        <v>35.5</v>
      </c>
      <c r="K224" s="74">
        <v>0.32</v>
      </c>
      <c r="L224" s="75">
        <f t="shared" si="120"/>
        <v>0.32</v>
      </c>
      <c r="M224" s="76">
        <f>'LABOR SHEET'!C$5</f>
        <v>57.65</v>
      </c>
      <c r="N224" s="73">
        <f t="shared" si="121"/>
        <v>18.448</v>
      </c>
      <c r="O224" s="73">
        <f t="shared" si="122"/>
        <v>18.448</v>
      </c>
      <c r="P224" s="73">
        <f t="shared" si="123"/>
        <v>53.948</v>
      </c>
      <c r="Q224" s="100">
        <f t="shared" si="124"/>
        <v>53.948</v>
      </c>
      <c r="R224" s="90"/>
      <c r="S224" s="99"/>
      <c r="T224" s="99"/>
      <c r="U224" s="99"/>
      <c r="V224" s="99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</row>
    <row r="225" spans="1:36" s="29" customFormat="1">
      <c r="A225" s="48">
        <f>IF(G225&lt;&gt;"",1+MAX($A$3:A224),"")</f>
        <v>185</v>
      </c>
      <c r="B225" s="230"/>
      <c r="C225" s="68"/>
      <c r="D225" s="50" t="s">
        <v>219</v>
      </c>
      <c r="E225" s="66">
        <v>7</v>
      </c>
      <c r="F225" s="51" t="s">
        <v>55</v>
      </c>
      <c r="G225" s="70">
        <v>0</v>
      </c>
      <c r="H225" s="71">
        <f t="shared" si="118"/>
        <v>7</v>
      </c>
      <c r="I225" s="73">
        <v>40.200000000000003</v>
      </c>
      <c r="J225" s="73">
        <f t="shared" si="119"/>
        <v>281.39999999999998</v>
      </c>
      <c r="K225" s="74">
        <v>0.33</v>
      </c>
      <c r="L225" s="75">
        <f t="shared" si="120"/>
        <v>2.31</v>
      </c>
      <c r="M225" s="76">
        <f>'LABOR SHEET'!C$5</f>
        <v>57.65</v>
      </c>
      <c r="N225" s="73">
        <f t="shared" si="121"/>
        <v>19.0245</v>
      </c>
      <c r="O225" s="73">
        <f t="shared" si="122"/>
        <v>133.17150000000001</v>
      </c>
      <c r="P225" s="73">
        <f t="shared" si="123"/>
        <v>59.224499999999999</v>
      </c>
      <c r="Q225" s="100">
        <f t="shared" si="124"/>
        <v>414.57150000000001</v>
      </c>
      <c r="R225" s="90"/>
      <c r="S225" s="99"/>
      <c r="T225" s="99"/>
      <c r="U225" s="99"/>
      <c r="V225" s="99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</row>
    <row r="226" spans="1:36" s="29" customFormat="1">
      <c r="A226" s="48">
        <f>IF(G226&lt;&gt;"",1+MAX($A$3:A225),"")</f>
        <v>186</v>
      </c>
      <c r="B226" s="230"/>
      <c r="C226" s="68"/>
      <c r="D226" s="50" t="s">
        <v>220</v>
      </c>
      <c r="E226" s="66">
        <v>0</v>
      </c>
      <c r="F226" s="51" t="s">
        <v>55</v>
      </c>
      <c r="G226" s="70">
        <v>0</v>
      </c>
      <c r="H226" s="71">
        <f t="shared" si="118"/>
        <v>0</v>
      </c>
      <c r="I226" s="73">
        <v>55.2</v>
      </c>
      <c r="J226" s="73">
        <f t="shared" si="119"/>
        <v>0</v>
      </c>
      <c r="K226" s="74">
        <v>0.34</v>
      </c>
      <c r="L226" s="75">
        <f t="shared" si="120"/>
        <v>0</v>
      </c>
      <c r="M226" s="76">
        <f>'LABOR SHEET'!C$5</f>
        <v>57.65</v>
      </c>
      <c r="N226" s="73">
        <f t="shared" si="121"/>
        <v>19.600999999999999</v>
      </c>
      <c r="O226" s="73">
        <f t="shared" si="122"/>
        <v>0</v>
      </c>
      <c r="P226" s="73">
        <f t="shared" si="123"/>
        <v>74.801000000000002</v>
      </c>
      <c r="Q226" s="100">
        <f t="shared" si="124"/>
        <v>0</v>
      </c>
      <c r="R226" s="90"/>
      <c r="S226" s="99"/>
      <c r="T226" s="99"/>
      <c r="U226" s="99"/>
      <c r="V226" s="99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</row>
    <row r="227" spans="1:36" s="29" customFormat="1">
      <c r="A227" s="48">
        <f>IF(G227&lt;&gt;"",1+MAX($A$3:A226),"")</f>
        <v>187</v>
      </c>
      <c r="B227" s="230"/>
      <c r="C227" s="68"/>
      <c r="D227" s="50" t="s">
        <v>221</v>
      </c>
      <c r="E227" s="66">
        <v>3</v>
      </c>
      <c r="F227" s="51" t="s">
        <v>55</v>
      </c>
      <c r="G227" s="70">
        <v>0</v>
      </c>
      <c r="H227" s="71">
        <f t="shared" si="118"/>
        <v>3</v>
      </c>
      <c r="I227" s="73">
        <v>65</v>
      </c>
      <c r="J227" s="73">
        <f t="shared" si="119"/>
        <v>195</v>
      </c>
      <c r="K227" s="74">
        <v>0.35</v>
      </c>
      <c r="L227" s="75">
        <f t="shared" si="120"/>
        <v>1.05</v>
      </c>
      <c r="M227" s="76">
        <f>'LABOR SHEET'!C$5</f>
        <v>57.65</v>
      </c>
      <c r="N227" s="73">
        <f t="shared" si="121"/>
        <v>20.177499999999998</v>
      </c>
      <c r="O227" s="73">
        <f t="shared" si="122"/>
        <v>60.532499999999999</v>
      </c>
      <c r="P227" s="73">
        <f t="shared" si="123"/>
        <v>85.177499999999995</v>
      </c>
      <c r="Q227" s="100">
        <f t="shared" si="124"/>
        <v>255.5325</v>
      </c>
      <c r="R227" s="90"/>
      <c r="S227" s="99"/>
      <c r="T227" s="99"/>
      <c r="U227" s="99"/>
      <c r="V227" s="99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</row>
    <row r="228" spans="1:36" s="29" customFormat="1">
      <c r="A228" s="48">
        <f>IF(G228&lt;&gt;"",1+MAX($A$3:A227),"")</f>
        <v>188</v>
      </c>
      <c r="B228" s="230"/>
      <c r="C228" s="68"/>
      <c r="D228" s="50" t="s">
        <v>222</v>
      </c>
      <c r="E228" s="66">
        <v>1</v>
      </c>
      <c r="F228" s="51" t="s">
        <v>55</v>
      </c>
      <c r="G228" s="70">
        <v>0</v>
      </c>
      <c r="H228" s="71">
        <f t="shared" si="118"/>
        <v>1</v>
      </c>
      <c r="I228" s="73">
        <v>75.2</v>
      </c>
      <c r="J228" s="73">
        <f t="shared" si="119"/>
        <v>75.2</v>
      </c>
      <c r="K228" s="74">
        <v>0.36</v>
      </c>
      <c r="L228" s="75">
        <f t="shared" si="120"/>
        <v>0.36</v>
      </c>
      <c r="M228" s="76">
        <f>'LABOR SHEET'!C$5</f>
        <v>57.65</v>
      </c>
      <c r="N228" s="73">
        <f t="shared" si="121"/>
        <v>20.754000000000001</v>
      </c>
      <c r="O228" s="73">
        <f t="shared" si="122"/>
        <v>20.754000000000001</v>
      </c>
      <c r="P228" s="73">
        <f t="shared" si="123"/>
        <v>95.953999999999994</v>
      </c>
      <c r="Q228" s="100">
        <f t="shared" si="124"/>
        <v>95.953999999999994</v>
      </c>
      <c r="R228" s="90"/>
      <c r="S228" s="99"/>
      <c r="T228" s="99"/>
      <c r="U228" s="99"/>
      <c r="V228" s="99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</row>
    <row r="229" spans="1:36" s="29" customFormat="1">
      <c r="A229" s="48">
        <f>IF(G229&lt;&gt;"",1+MAX($A$3:A228),"")</f>
        <v>189</v>
      </c>
      <c r="B229" s="230"/>
      <c r="C229" s="68"/>
      <c r="D229" s="50" t="s">
        <v>223</v>
      </c>
      <c r="E229" s="66">
        <v>2</v>
      </c>
      <c r="F229" s="51" t="s">
        <v>55</v>
      </c>
      <c r="G229" s="70">
        <v>0</v>
      </c>
      <c r="H229" s="71">
        <f t="shared" si="118"/>
        <v>2</v>
      </c>
      <c r="I229" s="73">
        <v>89.5</v>
      </c>
      <c r="J229" s="73">
        <f t="shared" si="119"/>
        <v>179</v>
      </c>
      <c r="K229" s="74">
        <v>0.37</v>
      </c>
      <c r="L229" s="75">
        <f t="shared" si="120"/>
        <v>0.74</v>
      </c>
      <c r="M229" s="76">
        <f>'LABOR SHEET'!C$5</f>
        <v>57.65</v>
      </c>
      <c r="N229" s="73">
        <f t="shared" si="121"/>
        <v>21.330500000000001</v>
      </c>
      <c r="O229" s="73">
        <f t="shared" si="122"/>
        <v>42.661000000000001</v>
      </c>
      <c r="P229" s="73">
        <f t="shared" si="123"/>
        <v>110.8305</v>
      </c>
      <c r="Q229" s="100">
        <f t="shared" si="124"/>
        <v>221.661</v>
      </c>
      <c r="R229" s="90"/>
      <c r="S229" s="99"/>
      <c r="T229" s="99"/>
      <c r="U229" s="99"/>
      <c r="V229" s="99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</row>
    <row r="230" spans="1:36" s="29" customFormat="1">
      <c r="A230" s="48">
        <f>IF(G230&lt;&gt;"",1+MAX($A$3:A229),"")</f>
        <v>190</v>
      </c>
      <c r="B230" s="230"/>
      <c r="C230" s="68"/>
      <c r="D230" s="50" t="s">
        <v>224</v>
      </c>
      <c r="E230" s="66">
        <v>3</v>
      </c>
      <c r="F230" s="51" t="s">
        <v>55</v>
      </c>
      <c r="G230" s="70">
        <v>0</v>
      </c>
      <c r="H230" s="71">
        <f t="shared" si="118"/>
        <v>3</v>
      </c>
      <c r="I230" s="73">
        <v>101</v>
      </c>
      <c r="J230" s="73">
        <f t="shared" si="119"/>
        <v>303</v>
      </c>
      <c r="K230" s="74">
        <v>0.38</v>
      </c>
      <c r="L230" s="75">
        <f t="shared" si="120"/>
        <v>1.1399999999999999</v>
      </c>
      <c r="M230" s="76">
        <f>'LABOR SHEET'!C$5</f>
        <v>57.65</v>
      </c>
      <c r="N230" s="73">
        <f t="shared" si="121"/>
        <v>21.907</v>
      </c>
      <c r="O230" s="73">
        <f t="shared" si="122"/>
        <v>65.721000000000004</v>
      </c>
      <c r="P230" s="73">
        <f t="shared" si="123"/>
        <v>122.907</v>
      </c>
      <c r="Q230" s="100">
        <f t="shared" si="124"/>
        <v>368.721</v>
      </c>
      <c r="R230" s="90"/>
      <c r="S230" s="99"/>
      <c r="T230" s="99"/>
      <c r="U230" s="99"/>
      <c r="V230" s="99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</row>
    <row r="231" spans="1:36" s="29" customFormat="1">
      <c r="A231" s="48">
        <f>IF(G231&lt;&gt;"",1+MAX($A$3:A230),"")</f>
        <v>191</v>
      </c>
      <c r="B231" s="230"/>
      <c r="C231" s="68"/>
      <c r="D231" s="50" t="s">
        <v>225</v>
      </c>
      <c r="E231" s="66">
        <v>1</v>
      </c>
      <c r="F231" s="51" t="s">
        <v>55</v>
      </c>
      <c r="G231" s="70">
        <v>0</v>
      </c>
      <c r="H231" s="71">
        <f t="shared" si="118"/>
        <v>1</v>
      </c>
      <c r="I231" s="73">
        <v>112</v>
      </c>
      <c r="J231" s="73">
        <f t="shared" si="119"/>
        <v>112</v>
      </c>
      <c r="K231" s="74">
        <v>0.39</v>
      </c>
      <c r="L231" s="75">
        <f t="shared" si="120"/>
        <v>0.39</v>
      </c>
      <c r="M231" s="76">
        <f>'LABOR SHEET'!C$5</f>
        <v>57.65</v>
      </c>
      <c r="N231" s="73">
        <f t="shared" si="121"/>
        <v>22.483499999999999</v>
      </c>
      <c r="O231" s="73">
        <f t="shared" si="122"/>
        <v>22.483499999999999</v>
      </c>
      <c r="P231" s="73">
        <f t="shared" si="123"/>
        <v>134.48349999999999</v>
      </c>
      <c r="Q231" s="100">
        <f t="shared" si="124"/>
        <v>134.48349999999999</v>
      </c>
      <c r="R231" s="90"/>
      <c r="S231" s="99"/>
      <c r="T231" s="99"/>
      <c r="U231" s="99"/>
      <c r="V231" s="99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</row>
    <row r="232" spans="1:36" s="29" customFormat="1">
      <c r="A232" s="48">
        <f>IF(G232&lt;&gt;"",1+MAX($A$3:A231),"")</f>
        <v>192</v>
      </c>
      <c r="B232" s="230"/>
      <c r="C232" s="68"/>
      <c r="D232" s="50" t="s">
        <v>226</v>
      </c>
      <c r="E232" s="66">
        <v>3</v>
      </c>
      <c r="F232" s="51" t="s">
        <v>55</v>
      </c>
      <c r="G232" s="70">
        <v>0</v>
      </c>
      <c r="H232" s="71">
        <f t="shared" si="118"/>
        <v>3</v>
      </c>
      <c r="I232" s="73">
        <v>140</v>
      </c>
      <c r="J232" s="73">
        <f t="shared" si="119"/>
        <v>420</v>
      </c>
      <c r="K232" s="74">
        <v>0.4</v>
      </c>
      <c r="L232" s="75">
        <f t="shared" si="120"/>
        <v>1.2</v>
      </c>
      <c r="M232" s="76">
        <f>'LABOR SHEET'!C$5</f>
        <v>57.65</v>
      </c>
      <c r="N232" s="73">
        <f t="shared" si="121"/>
        <v>23.06</v>
      </c>
      <c r="O232" s="73">
        <f t="shared" si="122"/>
        <v>69.180000000000007</v>
      </c>
      <c r="P232" s="73">
        <f t="shared" si="123"/>
        <v>163.06</v>
      </c>
      <c r="Q232" s="100">
        <f t="shared" si="124"/>
        <v>489.18</v>
      </c>
      <c r="R232" s="90"/>
      <c r="S232" s="99"/>
      <c r="T232" s="99"/>
      <c r="U232" s="99"/>
      <c r="V232" s="99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</row>
    <row r="233" spans="1:36" s="29" customFormat="1">
      <c r="A233" s="48">
        <f>IF(G233&lt;&gt;"",1+MAX($A$3:A232),"")</f>
        <v>193</v>
      </c>
      <c r="B233" s="230"/>
      <c r="C233" s="68"/>
      <c r="D233" s="50" t="s">
        <v>227</v>
      </c>
      <c r="E233" s="66">
        <v>2</v>
      </c>
      <c r="F233" s="51" t="s">
        <v>55</v>
      </c>
      <c r="G233" s="70">
        <v>0</v>
      </c>
      <c r="H233" s="71">
        <f t="shared" si="118"/>
        <v>2</v>
      </c>
      <c r="I233" s="73">
        <v>160</v>
      </c>
      <c r="J233" s="73">
        <f t="shared" si="119"/>
        <v>320</v>
      </c>
      <c r="K233" s="74">
        <v>0.41</v>
      </c>
      <c r="L233" s="75">
        <f t="shared" si="120"/>
        <v>0.82</v>
      </c>
      <c r="M233" s="76">
        <f>'LABOR SHEET'!C$5</f>
        <v>57.65</v>
      </c>
      <c r="N233" s="73">
        <f t="shared" si="121"/>
        <v>23.636500000000002</v>
      </c>
      <c r="O233" s="73">
        <f t="shared" si="122"/>
        <v>47.273000000000003</v>
      </c>
      <c r="P233" s="73">
        <f t="shared" si="123"/>
        <v>183.63650000000001</v>
      </c>
      <c r="Q233" s="100">
        <f t="shared" si="124"/>
        <v>367.27300000000002</v>
      </c>
      <c r="R233" s="90"/>
      <c r="S233" s="99"/>
      <c r="T233" s="99"/>
      <c r="U233" s="99"/>
      <c r="V233" s="99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</row>
    <row r="234" spans="1:36" s="29" customFormat="1">
      <c r="A234" s="48">
        <f>IF(G234&lt;&gt;"",1+MAX($A$3:A233),"")</f>
        <v>194</v>
      </c>
      <c r="B234" s="230"/>
      <c r="C234" s="68"/>
      <c r="D234" s="50" t="s">
        <v>228</v>
      </c>
      <c r="E234" s="66">
        <v>1</v>
      </c>
      <c r="F234" s="51" t="s">
        <v>55</v>
      </c>
      <c r="G234" s="70">
        <v>0</v>
      </c>
      <c r="H234" s="71">
        <f t="shared" si="118"/>
        <v>1</v>
      </c>
      <c r="I234" s="73">
        <v>190</v>
      </c>
      <c r="J234" s="73">
        <f t="shared" si="119"/>
        <v>190</v>
      </c>
      <c r="K234" s="74">
        <v>0.42</v>
      </c>
      <c r="L234" s="75">
        <f t="shared" si="120"/>
        <v>0.42</v>
      </c>
      <c r="M234" s="76">
        <f>'LABOR SHEET'!C$5</f>
        <v>57.65</v>
      </c>
      <c r="N234" s="73">
        <f t="shared" si="121"/>
        <v>24.213000000000001</v>
      </c>
      <c r="O234" s="73">
        <f t="shared" si="122"/>
        <v>24.213000000000001</v>
      </c>
      <c r="P234" s="73">
        <f t="shared" si="123"/>
        <v>214.21299999999999</v>
      </c>
      <c r="Q234" s="100">
        <f t="shared" si="124"/>
        <v>214.21299999999999</v>
      </c>
      <c r="R234" s="90"/>
      <c r="S234" s="99"/>
      <c r="T234" s="99"/>
      <c r="U234" s="99"/>
      <c r="V234" s="99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</row>
    <row r="235" spans="1:36" s="29" customFormat="1">
      <c r="A235" s="48" t="str">
        <f>IF(G235&lt;&gt;"",1+MAX($A$3:A234),"")</f>
        <v/>
      </c>
      <c r="B235" s="230"/>
      <c r="C235" s="68"/>
      <c r="D235" s="50"/>
      <c r="E235" s="66"/>
      <c r="F235" s="51"/>
      <c r="G235" s="70"/>
      <c r="H235" s="71"/>
      <c r="I235" s="77"/>
      <c r="J235" s="73"/>
      <c r="K235" s="74"/>
      <c r="L235" s="75"/>
      <c r="M235" s="76"/>
      <c r="N235" s="73"/>
      <c r="O235" s="73"/>
      <c r="P235" s="73"/>
      <c r="Q235" s="100"/>
      <c r="R235" s="90"/>
      <c r="S235" s="99"/>
      <c r="T235" s="99"/>
      <c r="U235" s="99"/>
      <c r="V235" s="99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</row>
    <row r="236" spans="1:36" s="29" customFormat="1" ht="18">
      <c r="A236" s="48" t="str">
        <f>IF(G236&lt;&gt;"",1+MAX($A$3:A235),"")</f>
        <v/>
      </c>
      <c r="B236" s="230"/>
      <c r="C236" s="68"/>
      <c r="D236" s="67" t="s">
        <v>229</v>
      </c>
      <c r="E236" s="66"/>
      <c r="F236" s="51"/>
      <c r="G236" s="70"/>
      <c r="H236" s="71"/>
      <c r="I236" s="77"/>
      <c r="J236" s="73"/>
      <c r="K236" s="74"/>
      <c r="L236" s="75"/>
      <c r="M236" s="76"/>
      <c r="N236" s="73"/>
      <c r="O236" s="73"/>
      <c r="P236" s="73"/>
      <c r="Q236" s="100"/>
      <c r="R236" s="90"/>
      <c r="S236" s="99"/>
      <c r="T236" s="99"/>
      <c r="U236" s="99"/>
      <c r="V236" s="99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</row>
    <row r="237" spans="1:36" s="29" customFormat="1">
      <c r="A237" s="48" t="str">
        <f>IF(G237&lt;&gt;"",1+MAX($A$3:A236),"")</f>
        <v/>
      </c>
      <c r="B237" s="230"/>
      <c r="C237" s="68"/>
      <c r="D237" s="69" t="s">
        <v>230</v>
      </c>
      <c r="E237" s="66"/>
      <c r="F237" s="51"/>
      <c r="G237" s="70"/>
      <c r="H237" s="71"/>
      <c r="I237" s="77"/>
      <c r="J237" s="73"/>
      <c r="K237" s="74"/>
      <c r="L237" s="75"/>
      <c r="M237" s="76"/>
      <c r="N237" s="73"/>
      <c r="O237" s="73"/>
      <c r="P237" s="73"/>
      <c r="Q237" s="100"/>
      <c r="R237" s="90"/>
      <c r="S237" s="99"/>
      <c r="T237" s="99"/>
      <c r="U237" s="99"/>
      <c r="V237" s="99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</row>
    <row r="238" spans="1:36" s="29" customFormat="1">
      <c r="A238" s="48">
        <f>IF(G238&lt;&gt;"",1+MAX($A$3:A237),"")</f>
        <v>195</v>
      </c>
      <c r="B238" s="230"/>
      <c r="C238" s="68"/>
      <c r="D238" s="50" t="s">
        <v>231</v>
      </c>
      <c r="E238" s="66">
        <v>58.6</v>
      </c>
      <c r="F238" s="51" t="s">
        <v>45</v>
      </c>
      <c r="G238" s="70">
        <v>0.05</v>
      </c>
      <c r="H238" s="71">
        <f t="shared" ref="H238:H243" si="127">E238*(1+G238)</f>
        <v>61.53</v>
      </c>
      <c r="I238" s="77">
        <f>((5.15)-(1))+(2.6)</f>
        <v>6.75</v>
      </c>
      <c r="J238" s="73">
        <f t="shared" ref="J238:J243" si="128">I238*H238</f>
        <v>415.32749999999999</v>
      </c>
      <c r="K238" s="74">
        <v>0.105</v>
      </c>
      <c r="L238" s="75">
        <f t="shared" ref="L238:L243" si="129">+K238*H238</f>
        <v>6.4606500000000002</v>
      </c>
      <c r="M238" s="76">
        <f>'LABOR SHEET'!C$5</f>
        <v>57.65</v>
      </c>
      <c r="N238" s="73">
        <f t="shared" ref="N238:N243" si="130">K238*M238</f>
        <v>6.0532500000000002</v>
      </c>
      <c r="O238" s="73">
        <f t="shared" ref="O238:O243" si="131">M238*L238</f>
        <v>372.45647250000002</v>
      </c>
      <c r="P238" s="73">
        <f t="shared" ref="P238:P243" si="132">I238+N238</f>
        <v>12.80325</v>
      </c>
      <c r="Q238" s="100">
        <f t="shared" ref="Q238:Q243" si="133">P238*H238</f>
        <v>787.7839725</v>
      </c>
      <c r="R238" s="90"/>
      <c r="S238" s="99"/>
      <c r="T238" s="99"/>
      <c r="U238" s="99"/>
      <c r="V238" s="99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</row>
    <row r="239" spans="1:36" s="29" customFormat="1">
      <c r="A239" s="48">
        <f>IF(G239&lt;&gt;"",1+MAX($A$3:A238),"")</f>
        <v>196</v>
      </c>
      <c r="B239" s="230"/>
      <c r="C239" s="68"/>
      <c r="D239" s="50" t="s">
        <v>231</v>
      </c>
      <c r="E239" s="66">
        <v>744.72</v>
      </c>
      <c r="F239" s="51" t="s">
        <v>45</v>
      </c>
      <c r="G239" s="70">
        <v>0.05</v>
      </c>
      <c r="H239" s="71">
        <f t="shared" si="127"/>
        <v>781.95600000000002</v>
      </c>
      <c r="I239" s="77">
        <f>(5.15-(1))+(2.6)</f>
        <v>6.75</v>
      </c>
      <c r="J239" s="73">
        <f t="shared" si="128"/>
        <v>5278.2030000000004</v>
      </c>
      <c r="K239" s="74">
        <v>0.105</v>
      </c>
      <c r="L239" s="75">
        <f t="shared" si="129"/>
        <v>82.105379999999997</v>
      </c>
      <c r="M239" s="76">
        <f>'LABOR SHEET'!C$5</f>
        <v>57.65</v>
      </c>
      <c r="N239" s="73">
        <f t="shared" si="130"/>
        <v>6.0532500000000002</v>
      </c>
      <c r="O239" s="73">
        <f t="shared" si="131"/>
        <v>4733.3751570000004</v>
      </c>
      <c r="P239" s="73">
        <f t="shared" si="132"/>
        <v>12.80325</v>
      </c>
      <c r="Q239" s="100">
        <f t="shared" si="133"/>
        <v>10011.578157</v>
      </c>
      <c r="R239" s="90"/>
      <c r="S239" s="99"/>
      <c r="T239" s="99"/>
      <c r="U239" s="99"/>
      <c r="V239" s="99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</row>
    <row r="240" spans="1:36" s="29" customFormat="1">
      <c r="A240" s="48">
        <f>IF(G240&lt;&gt;"",1+MAX($A$3:A239),"")</f>
        <v>197</v>
      </c>
      <c r="B240" s="230"/>
      <c r="C240" s="68"/>
      <c r="D240" s="50" t="s">
        <v>232</v>
      </c>
      <c r="E240" s="66">
        <v>48.81</v>
      </c>
      <c r="F240" s="51" t="s">
        <v>45</v>
      </c>
      <c r="G240" s="70">
        <v>0.05</v>
      </c>
      <c r="H240" s="71">
        <f t="shared" si="127"/>
        <v>51.250500000000002</v>
      </c>
      <c r="I240" s="77">
        <f>(7.25-(1))+(2.6)</f>
        <v>8.85</v>
      </c>
      <c r="J240" s="73">
        <f t="shared" si="128"/>
        <v>453.56692500000003</v>
      </c>
      <c r="K240" s="74">
        <v>0.11799999999999999</v>
      </c>
      <c r="L240" s="75">
        <f t="shared" si="129"/>
        <v>6.0475589999999997</v>
      </c>
      <c r="M240" s="76">
        <f>'LABOR SHEET'!C$5</f>
        <v>57.65</v>
      </c>
      <c r="N240" s="73">
        <f t="shared" si="130"/>
        <v>6.8026999999999997</v>
      </c>
      <c r="O240" s="73">
        <f t="shared" si="131"/>
        <v>348.64177634999999</v>
      </c>
      <c r="P240" s="73">
        <f t="shared" si="132"/>
        <v>15.652699999999999</v>
      </c>
      <c r="Q240" s="100">
        <f t="shared" si="133"/>
        <v>802.20870134999996</v>
      </c>
      <c r="R240" s="90"/>
      <c r="S240" s="99"/>
      <c r="T240" s="99"/>
      <c r="U240" s="99"/>
      <c r="V240" s="99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</row>
    <row r="241" spans="1:36" s="29" customFormat="1">
      <c r="A241" s="48">
        <f>IF(G241&lt;&gt;"",1+MAX($A$3:A240),"")</f>
        <v>198</v>
      </c>
      <c r="B241" s="230"/>
      <c r="C241" s="68"/>
      <c r="D241" s="50" t="s">
        <v>232</v>
      </c>
      <c r="E241" s="66">
        <v>97.81</v>
      </c>
      <c r="F241" s="51" t="s">
        <v>45</v>
      </c>
      <c r="G241" s="70">
        <v>0.05</v>
      </c>
      <c r="H241" s="71">
        <f t="shared" si="127"/>
        <v>102.70050000000001</v>
      </c>
      <c r="I241" s="77">
        <f>(7.28-(1))+(2.6)</f>
        <v>8.8800000000000008</v>
      </c>
      <c r="J241" s="73">
        <f t="shared" si="128"/>
        <v>911.98044000000004</v>
      </c>
      <c r="K241" s="74">
        <v>0.11799999999999999</v>
      </c>
      <c r="L241" s="75">
        <f t="shared" si="129"/>
        <v>12.118658999999999</v>
      </c>
      <c r="M241" s="76">
        <f>'LABOR SHEET'!C$5</f>
        <v>57.65</v>
      </c>
      <c r="N241" s="73">
        <f t="shared" si="130"/>
        <v>6.8026999999999997</v>
      </c>
      <c r="O241" s="73">
        <f t="shared" si="131"/>
        <v>698.64069135</v>
      </c>
      <c r="P241" s="73">
        <f t="shared" si="132"/>
        <v>15.682700000000001</v>
      </c>
      <c r="Q241" s="100">
        <f t="shared" si="133"/>
        <v>1610.62113135</v>
      </c>
      <c r="R241" s="90"/>
      <c r="S241" s="99"/>
      <c r="T241" s="99"/>
      <c r="U241" s="99"/>
      <c r="V241" s="99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</row>
    <row r="242" spans="1:36" s="29" customFormat="1">
      <c r="A242" s="48">
        <f>IF(G242&lt;&gt;"",1+MAX($A$3:A241),"")</f>
        <v>199</v>
      </c>
      <c r="B242" s="230"/>
      <c r="C242" s="68"/>
      <c r="D242" s="50" t="s">
        <v>233</v>
      </c>
      <c r="E242" s="66">
        <v>8.36</v>
      </c>
      <c r="F242" s="51" t="s">
        <v>45</v>
      </c>
      <c r="G242" s="70">
        <v>0.05</v>
      </c>
      <c r="H242" s="71">
        <f t="shared" si="127"/>
        <v>8.7780000000000005</v>
      </c>
      <c r="I242" s="77">
        <f>(9.85-(1))+(2.6)</f>
        <v>11.45</v>
      </c>
      <c r="J242" s="73">
        <f t="shared" si="128"/>
        <v>100.5081</v>
      </c>
      <c r="K242" s="74">
        <v>0.13800000000000001</v>
      </c>
      <c r="L242" s="75">
        <f t="shared" si="129"/>
        <v>1.2113640000000001</v>
      </c>
      <c r="M242" s="76">
        <f>'LABOR SHEET'!C$5</f>
        <v>57.65</v>
      </c>
      <c r="N242" s="73">
        <f t="shared" si="130"/>
        <v>7.9557000000000002</v>
      </c>
      <c r="O242" s="73">
        <f t="shared" si="131"/>
        <v>69.835134600000004</v>
      </c>
      <c r="P242" s="73">
        <f t="shared" si="132"/>
        <v>19.4057</v>
      </c>
      <c r="Q242" s="100">
        <f t="shared" si="133"/>
        <v>170.34323459999999</v>
      </c>
      <c r="R242" s="90"/>
      <c r="S242" s="99"/>
      <c r="T242" s="99"/>
      <c r="U242" s="99"/>
      <c r="V242" s="99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</row>
    <row r="243" spans="1:36" s="29" customFormat="1">
      <c r="A243" s="48">
        <f>IF(G243&lt;&gt;"",1+MAX($A$3:A242),"")</f>
        <v>200</v>
      </c>
      <c r="B243" s="230"/>
      <c r="C243" s="68"/>
      <c r="D243" s="50" t="s">
        <v>233</v>
      </c>
      <c r="E243" s="66">
        <v>4.55</v>
      </c>
      <c r="F243" s="51" t="s">
        <v>45</v>
      </c>
      <c r="G243" s="70">
        <v>0.05</v>
      </c>
      <c r="H243" s="71">
        <f t="shared" si="127"/>
        <v>4.7774999999999999</v>
      </c>
      <c r="I243" s="77">
        <f>(9.85-(1))+(2.6)</f>
        <v>11.45</v>
      </c>
      <c r="J243" s="73">
        <f t="shared" si="128"/>
        <v>54.702375000000004</v>
      </c>
      <c r="K243" s="74">
        <v>0.13800000000000001</v>
      </c>
      <c r="L243" s="75">
        <f t="shared" si="129"/>
        <v>0.65929499999999996</v>
      </c>
      <c r="M243" s="76">
        <f>'LABOR SHEET'!C$5</f>
        <v>57.65</v>
      </c>
      <c r="N243" s="73">
        <f t="shared" si="130"/>
        <v>7.9557000000000002</v>
      </c>
      <c r="O243" s="73">
        <f t="shared" si="131"/>
        <v>38.008356749999997</v>
      </c>
      <c r="P243" s="73">
        <f t="shared" si="132"/>
        <v>19.4057</v>
      </c>
      <c r="Q243" s="100">
        <f t="shared" si="133"/>
        <v>92.710731749999994</v>
      </c>
      <c r="R243" s="90"/>
      <c r="S243" s="99"/>
      <c r="T243" s="99"/>
      <c r="U243" s="99"/>
      <c r="V243" s="99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</row>
    <row r="244" spans="1:36" s="29" customFormat="1">
      <c r="A244" s="48" t="str">
        <f>IF(G244&lt;&gt;"",1+MAX($A$3:A243),"")</f>
        <v/>
      </c>
      <c r="B244" s="230"/>
      <c r="C244" s="68"/>
      <c r="D244" s="50"/>
      <c r="E244" s="66"/>
      <c r="F244" s="51"/>
      <c r="G244" s="70"/>
      <c r="H244" s="71"/>
      <c r="I244" s="77"/>
      <c r="J244" s="73"/>
      <c r="K244" s="74"/>
      <c r="L244" s="75"/>
      <c r="M244" s="76"/>
      <c r="N244" s="73"/>
      <c r="O244" s="73"/>
      <c r="P244" s="73"/>
      <c r="Q244" s="100"/>
      <c r="R244" s="90"/>
      <c r="S244" s="99"/>
      <c r="T244" s="99"/>
      <c r="U244" s="99"/>
      <c r="V244" s="99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</row>
    <row r="245" spans="1:36" s="29" customFormat="1">
      <c r="A245" s="48" t="str">
        <f>IF(G245&lt;&gt;"",1+MAX($A$3:A244),"")</f>
        <v/>
      </c>
      <c r="B245" s="230"/>
      <c r="C245" s="68"/>
      <c r="D245" s="69" t="s">
        <v>185</v>
      </c>
      <c r="E245" s="66"/>
      <c r="F245" s="51"/>
      <c r="G245" s="70"/>
      <c r="H245" s="71"/>
      <c r="I245" s="77"/>
      <c r="J245" s="73"/>
      <c r="K245" s="74"/>
      <c r="L245" s="75"/>
      <c r="M245" s="76"/>
      <c r="N245" s="73"/>
      <c r="O245" s="73"/>
      <c r="P245" s="73"/>
      <c r="Q245" s="100"/>
      <c r="R245" s="90"/>
      <c r="S245" s="99"/>
      <c r="T245" s="99"/>
      <c r="U245" s="99"/>
      <c r="V245" s="99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</row>
    <row r="246" spans="1:36" s="29" customFormat="1">
      <c r="A246" s="48">
        <f>IF(G246&lt;&gt;"",1+MAX($A$3:A245),"")</f>
        <v>201</v>
      </c>
      <c r="B246" s="230"/>
      <c r="C246" s="68"/>
      <c r="D246" s="50" t="s">
        <v>231</v>
      </c>
      <c r="E246" s="66">
        <v>58.6</v>
      </c>
      <c r="F246" s="51" t="s">
        <v>45</v>
      </c>
      <c r="G246" s="70">
        <v>0.05</v>
      </c>
      <c r="H246" s="71">
        <f t="shared" ref="H246:H248" si="134">E246*(1+G246)</f>
        <v>61.53</v>
      </c>
      <c r="I246" s="77">
        <f>((5.15)-(1))+(2.6)</f>
        <v>6.75</v>
      </c>
      <c r="J246" s="73">
        <f t="shared" ref="J246:J248" si="135">I246*H246</f>
        <v>415.32749999999999</v>
      </c>
      <c r="K246" s="74">
        <v>0.105</v>
      </c>
      <c r="L246" s="75">
        <f t="shared" ref="L246:L248" si="136">+K246*H246</f>
        <v>6.4606500000000002</v>
      </c>
      <c r="M246" s="76">
        <f>'LABOR SHEET'!C$5</f>
        <v>57.65</v>
      </c>
      <c r="N246" s="73">
        <f t="shared" ref="N246:N248" si="137">K246*M246</f>
        <v>6.0532500000000002</v>
      </c>
      <c r="O246" s="73">
        <f t="shared" ref="O246:O248" si="138">M246*L246</f>
        <v>372.45647250000002</v>
      </c>
      <c r="P246" s="73">
        <f t="shared" ref="P246:P248" si="139">I246+N246</f>
        <v>12.80325</v>
      </c>
      <c r="Q246" s="100">
        <f t="shared" ref="Q246:Q248" si="140">P246*H246</f>
        <v>787.7839725</v>
      </c>
      <c r="R246" s="90"/>
      <c r="S246" s="99"/>
      <c r="T246" s="99"/>
      <c r="U246" s="99"/>
      <c r="V246" s="99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</row>
    <row r="247" spans="1:36" s="29" customFormat="1">
      <c r="A247" s="48">
        <f>IF(G247&lt;&gt;"",1+MAX($A$3:A246),"")</f>
        <v>202</v>
      </c>
      <c r="B247" s="230"/>
      <c r="C247" s="68"/>
      <c r="D247" s="50" t="s">
        <v>232</v>
      </c>
      <c r="E247" s="66">
        <v>48.81</v>
      </c>
      <c r="F247" s="51" t="s">
        <v>45</v>
      </c>
      <c r="G247" s="70">
        <v>0.05</v>
      </c>
      <c r="H247" s="71">
        <f t="shared" si="134"/>
        <v>51.250500000000002</v>
      </c>
      <c r="I247" s="77">
        <f>(7.25-(1))+(2.6)</f>
        <v>8.85</v>
      </c>
      <c r="J247" s="73">
        <f t="shared" si="135"/>
        <v>453.56692500000003</v>
      </c>
      <c r="K247" s="74">
        <v>0.11799999999999999</v>
      </c>
      <c r="L247" s="75">
        <f t="shared" si="136"/>
        <v>6.0475589999999997</v>
      </c>
      <c r="M247" s="76">
        <f>'LABOR SHEET'!C$5</f>
        <v>57.65</v>
      </c>
      <c r="N247" s="73">
        <f t="shared" si="137"/>
        <v>6.8026999999999997</v>
      </c>
      <c r="O247" s="73">
        <f t="shared" si="138"/>
        <v>348.64177634999999</v>
      </c>
      <c r="P247" s="73">
        <f t="shared" si="139"/>
        <v>15.652699999999999</v>
      </c>
      <c r="Q247" s="100">
        <f t="shared" si="140"/>
        <v>802.20870134999996</v>
      </c>
      <c r="R247" s="90"/>
      <c r="S247" s="99"/>
      <c r="T247" s="99"/>
      <c r="U247" s="99"/>
      <c r="V247" s="99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</row>
    <row r="248" spans="1:36" s="29" customFormat="1">
      <c r="A248" s="48">
        <f>IF(G248&lt;&gt;"",1+MAX($A$3:A247),"")</f>
        <v>203</v>
      </c>
      <c r="B248" s="230"/>
      <c r="C248" s="68"/>
      <c r="D248" s="50" t="s">
        <v>233</v>
      </c>
      <c r="E248" s="66">
        <v>8.36</v>
      </c>
      <c r="F248" s="51" t="s">
        <v>45</v>
      </c>
      <c r="G248" s="70">
        <v>0.05</v>
      </c>
      <c r="H248" s="71">
        <f t="shared" si="134"/>
        <v>8.7780000000000005</v>
      </c>
      <c r="I248" s="77">
        <f>(9.85-(1))+(2.6)</f>
        <v>11.45</v>
      </c>
      <c r="J248" s="73">
        <f t="shared" si="135"/>
        <v>100.5081</v>
      </c>
      <c r="K248" s="74">
        <v>0.13800000000000001</v>
      </c>
      <c r="L248" s="75">
        <f t="shared" si="136"/>
        <v>1.2113640000000001</v>
      </c>
      <c r="M248" s="76">
        <f>'LABOR SHEET'!C$5</f>
        <v>57.65</v>
      </c>
      <c r="N248" s="73">
        <f t="shared" si="137"/>
        <v>7.9557000000000002</v>
      </c>
      <c r="O248" s="73">
        <f t="shared" si="138"/>
        <v>69.835134600000004</v>
      </c>
      <c r="P248" s="73">
        <f t="shared" si="139"/>
        <v>19.4057</v>
      </c>
      <c r="Q248" s="100">
        <f t="shared" si="140"/>
        <v>170.34323459999999</v>
      </c>
      <c r="R248" s="90"/>
      <c r="S248" s="99"/>
      <c r="T248" s="99"/>
      <c r="U248" s="99"/>
      <c r="V248" s="99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</row>
    <row r="249" spans="1:36" s="29" customFormat="1">
      <c r="A249" s="48" t="str">
        <f>IF(G249&lt;&gt;"",1+MAX($A$3:A248),"")</f>
        <v/>
      </c>
      <c r="B249" s="230"/>
      <c r="C249" s="68"/>
      <c r="D249" s="50"/>
      <c r="E249" s="66"/>
      <c r="F249" s="51"/>
      <c r="G249" s="70"/>
      <c r="H249" s="71"/>
      <c r="J249" s="73"/>
      <c r="K249" s="74"/>
      <c r="L249" s="75"/>
      <c r="M249" s="76"/>
      <c r="N249" s="73"/>
      <c r="O249" s="73"/>
      <c r="P249" s="73"/>
      <c r="Q249" s="100"/>
      <c r="R249" s="90"/>
      <c r="S249" s="99"/>
      <c r="T249" s="99"/>
      <c r="U249" s="99"/>
      <c r="V249" s="99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</row>
    <row r="250" spans="1:36" s="29" customFormat="1">
      <c r="A250" s="48" t="str">
        <f>IF(G250&lt;&gt;"",1+MAX($A$3:A249),"")</f>
        <v/>
      </c>
      <c r="B250" s="230"/>
      <c r="C250" s="68"/>
      <c r="D250" s="69" t="s">
        <v>234</v>
      </c>
      <c r="E250" s="66"/>
      <c r="F250" s="51"/>
      <c r="G250" s="70"/>
      <c r="H250" s="71"/>
      <c r="I250" s="77"/>
      <c r="J250" s="73"/>
      <c r="K250" s="74"/>
      <c r="L250" s="75"/>
      <c r="M250" s="76"/>
      <c r="N250" s="73"/>
      <c r="O250" s="73"/>
      <c r="P250" s="73"/>
      <c r="Q250" s="100"/>
      <c r="R250" s="90"/>
      <c r="S250" s="99"/>
      <c r="T250" s="99"/>
      <c r="U250" s="99"/>
      <c r="V250" s="99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</row>
    <row r="251" spans="1:36" s="29" customFormat="1">
      <c r="A251" s="48">
        <f>IF(G251&lt;&gt;"",1+MAX($A$3:A250),"")</f>
        <v>204</v>
      </c>
      <c r="B251" s="230"/>
      <c r="C251" s="68"/>
      <c r="D251" s="50" t="s">
        <v>231</v>
      </c>
      <c r="E251" s="66">
        <v>744.72</v>
      </c>
      <c r="F251" s="51" t="s">
        <v>45</v>
      </c>
      <c r="G251" s="70">
        <v>0.05</v>
      </c>
      <c r="H251" s="71">
        <f t="shared" ref="H251:H253" si="141">E251*(1+G251)</f>
        <v>781.95600000000002</v>
      </c>
      <c r="I251" s="77">
        <f>((5.15)-(1))+(2.6)</f>
        <v>6.75</v>
      </c>
      <c r="J251" s="73">
        <f t="shared" ref="J251:J253" si="142">I251*H251</f>
        <v>5278.2030000000004</v>
      </c>
      <c r="K251" s="74">
        <v>0.105</v>
      </c>
      <c r="L251" s="75">
        <f t="shared" ref="L251:L253" si="143">+K251*H251</f>
        <v>82.105379999999997</v>
      </c>
      <c r="M251" s="76">
        <f>'LABOR SHEET'!C$5</f>
        <v>57.65</v>
      </c>
      <c r="N251" s="73">
        <f t="shared" ref="N251:N253" si="144">K251*M251</f>
        <v>6.0532500000000002</v>
      </c>
      <c r="O251" s="73">
        <f t="shared" ref="O251:O253" si="145">M251*L251</f>
        <v>4733.3751570000004</v>
      </c>
      <c r="P251" s="73">
        <f t="shared" ref="P251:P253" si="146">I251+N251</f>
        <v>12.80325</v>
      </c>
      <c r="Q251" s="100">
        <f t="shared" ref="Q251:Q253" si="147">P251*H251</f>
        <v>10011.578157</v>
      </c>
      <c r="R251" s="90"/>
      <c r="S251" s="99"/>
      <c r="T251" s="99"/>
      <c r="U251" s="99"/>
      <c r="V251" s="99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</row>
    <row r="252" spans="1:36" s="29" customFormat="1">
      <c r="A252" s="48">
        <f>IF(G252&lt;&gt;"",1+MAX($A$3:A251),"")</f>
        <v>205</v>
      </c>
      <c r="B252" s="230"/>
      <c r="C252" s="68"/>
      <c r="D252" s="50" t="s">
        <v>232</v>
      </c>
      <c r="E252" s="66">
        <v>97.81</v>
      </c>
      <c r="F252" s="51" t="s">
        <v>45</v>
      </c>
      <c r="G252" s="70">
        <v>0.05</v>
      </c>
      <c r="H252" s="71">
        <f t="shared" si="141"/>
        <v>102.70050000000001</v>
      </c>
      <c r="I252" s="77">
        <f>(7.25-(1))+(2.6)</f>
        <v>8.85</v>
      </c>
      <c r="J252" s="73">
        <f t="shared" si="142"/>
        <v>908.89942499999995</v>
      </c>
      <c r="K252" s="74">
        <v>0.11799999999999999</v>
      </c>
      <c r="L252" s="75">
        <f t="shared" si="143"/>
        <v>12.118658999999999</v>
      </c>
      <c r="M252" s="76">
        <f>'LABOR SHEET'!C$5</f>
        <v>57.65</v>
      </c>
      <c r="N252" s="73">
        <f t="shared" si="144"/>
        <v>6.8026999999999997</v>
      </c>
      <c r="O252" s="73">
        <f t="shared" si="145"/>
        <v>698.64069135</v>
      </c>
      <c r="P252" s="73">
        <f t="shared" si="146"/>
        <v>15.652699999999999</v>
      </c>
      <c r="Q252" s="100">
        <f t="shared" si="147"/>
        <v>1607.5401163500001</v>
      </c>
      <c r="R252" s="90"/>
      <c r="S252" s="99"/>
      <c r="T252" s="99"/>
      <c r="U252" s="99"/>
      <c r="V252" s="99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</row>
    <row r="253" spans="1:36" s="29" customFormat="1">
      <c r="A253" s="48">
        <f>IF(G253&lt;&gt;"",1+MAX($A$3:A252),"")</f>
        <v>206</v>
      </c>
      <c r="B253" s="230"/>
      <c r="C253" s="68"/>
      <c r="D253" s="50" t="s">
        <v>233</v>
      </c>
      <c r="E253" s="66">
        <v>4.55</v>
      </c>
      <c r="F253" s="51" t="s">
        <v>45</v>
      </c>
      <c r="G253" s="70">
        <v>0.05</v>
      </c>
      <c r="H253" s="71">
        <f t="shared" si="141"/>
        <v>4.7774999999999999</v>
      </c>
      <c r="I253" s="77">
        <f>(9.85-(1))+(2.6)</f>
        <v>11.45</v>
      </c>
      <c r="J253" s="73">
        <f t="shared" si="142"/>
        <v>54.702375000000004</v>
      </c>
      <c r="K253" s="74">
        <v>0.13800000000000001</v>
      </c>
      <c r="L253" s="75">
        <f t="shared" si="143"/>
        <v>0.65929499999999996</v>
      </c>
      <c r="M253" s="76">
        <f>'LABOR SHEET'!C$5</f>
        <v>57.65</v>
      </c>
      <c r="N253" s="73">
        <f t="shared" si="144"/>
        <v>7.9557000000000002</v>
      </c>
      <c r="O253" s="73">
        <f t="shared" si="145"/>
        <v>38.008356749999997</v>
      </c>
      <c r="P253" s="73">
        <f t="shared" si="146"/>
        <v>19.4057</v>
      </c>
      <c r="Q253" s="100">
        <f t="shared" si="147"/>
        <v>92.710731749999994</v>
      </c>
      <c r="R253" s="90"/>
      <c r="S253" s="99"/>
      <c r="T253" s="99"/>
      <c r="U253" s="99"/>
      <c r="V253" s="99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</row>
    <row r="254" spans="1:36" s="29" customFormat="1">
      <c r="A254" s="48" t="str">
        <f>IF(G254&lt;&gt;"",1+MAX($A$3:A253),"")</f>
        <v/>
      </c>
      <c r="B254" s="230"/>
      <c r="C254" s="68"/>
      <c r="D254" s="50"/>
      <c r="E254" s="66"/>
      <c r="F254" s="51"/>
      <c r="G254" s="70"/>
      <c r="H254" s="71"/>
      <c r="I254" s="77"/>
      <c r="J254" s="73"/>
      <c r="K254" s="74"/>
      <c r="L254" s="75"/>
      <c r="M254" s="76"/>
      <c r="N254" s="73"/>
      <c r="O254" s="73"/>
      <c r="P254" s="73"/>
      <c r="Q254" s="100"/>
      <c r="R254" s="90"/>
      <c r="S254" s="99"/>
      <c r="T254" s="99"/>
      <c r="U254" s="99"/>
      <c r="V254" s="99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</row>
    <row r="255" spans="1:36" s="29" customFormat="1">
      <c r="A255" s="48" t="str">
        <f>IF(G255&lt;&gt;"",1+MAX($A$3:A254),"")</f>
        <v/>
      </c>
      <c r="B255" s="230"/>
      <c r="C255" s="68"/>
      <c r="D255" s="72" t="s">
        <v>53</v>
      </c>
      <c r="E255" s="66"/>
      <c r="F255" s="51"/>
      <c r="G255" s="70"/>
      <c r="H255" s="71"/>
      <c r="I255" s="77"/>
      <c r="J255" s="73"/>
      <c r="K255" s="74"/>
      <c r="L255" s="75"/>
      <c r="M255" s="76"/>
      <c r="N255" s="73"/>
      <c r="O255" s="73"/>
      <c r="P255" s="73"/>
      <c r="Q255" s="100"/>
      <c r="R255" s="90"/>
      <c r="S255" s="99"/>
      <c r="T255" s="99"/>
      <c r="U255" s="99"/>
      <c r="V255" s="99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</row>
    <row r="256" spans="1:36" s="29" customFormat="1">
      <c r="A256" s="48">
        <f>IF(G256&lt;&gt;"",1+MAX($A$3:A255),"")</f>
        <v>207</v>
      </c>
      <c r="B256" s="230"/>
      <c r="C256" s="68"/>
      <c r="D256" s="50" t="s">
        <v>235</v>
      </c>
      <c r="E256" s="66">
        <v>50</v>
      </c>
      <c r="F256" s="51" t="s">
        <v>55</v>
      </c>
      <c r="G256" s="70">
        <v>0</v>
      </c>
      <c r="H256" s="71">
        <f t="shared" ref="H256:H263" si="148">E256*(1+G256)</f>
        <v>50</v>
      </c>
      <c r="I256" s="73">
        <v>1.65</v>
      </c>
      <c r="J256" s="73">
        <f t="shared" ref="J256:J263" si="149">I256*H256</f>
        <v>82.5</v>
      </c>
      <c r="K256" s="74">
        <v>0.44</v>
      </c>
      <c r="L256" s="75">
        <f t="shared" ref="L256:L263" si="150">+K256*H256</f>
        <v>22</v>
      </c>
      <c r="M256" s="76">
        <f>'LABOR SHEET'!C$5</f>
        <v>57.65</v>
      </c>
      <c r="N256" s="73">
        <f t="shared" ref="N256:N263" si="151">K256*M256</f>
        <v>25.366</v>
      </c>
      <c r="O256" s="73">
        <f t="shared" ref="O256:O263" si="152">M256*L256</f>
        <v>1268.3</v>
      </c>
      <c r="P256" s="73">
        <f t="shared" ref="P256:P263" si="153">I256+N256</f>
        <v>27.015999999999998</v>
      </c>
      <c r="Q256" s="100">
        <f t="shared" ref="Q256:Q263" si="154">P256*H256</f>
        <v>1350.8</v>
      </c>
      <c r="R256" s="90"/>
      <c r="S256" s="99"/>
      <c r="T256" s="99"/>
      <c r="U256" s="99"/>
      <c r="V256" s="99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</row>
    <row r="257" spans="1:36" s="29" customFormat="1">
      <c r="A257" s="48">
        <f>IF(G257&lt;&gt;"",1+MAX($A$3:A256),"")</f>
        <v>208</v>
      </c>
      <c r="B257" s="230"/>
      <c r="C257" s="68"/>
      <c r="D257" s="50" t="s">
        <v>236</v>
      </c>
      <c r="E257" s="66">
        <v>8</v>
      </c>
      <c r="F257" s="51" t="s">
        <v>55</v>
      </c>
      <c r="G257" s="70">
        <v>0</v>
      </c>
      <c r="H257" s="71">
        <f t="shared" si="148"/>
        <v>8</v>
      </c>
      <c r="I257" s="73">
        <v>2.1</v>
      </c>
      <c r="J257" s="73">
        <f t="shared" si="149"/>
        <v>16.8</v>
      </c>
      <c r="K257" s="74">
        <v>0.45</v>
      </c>
      <c r="L257" s="75">
        <f t="shared" si="150"/>
        <v>3.6</v>
      </c>
      <c r="M257" s="76">
        <f>'LABOR SHEET'!C$5</f>
        <v>57.65</v>
      </c>
      <c r="N257" s="73">
        <f t="shared" si="151"/>
        <v>25.942499999999999</v>
      </c>
      <c r="O257" s="73">
        <f t="shared" si="152"/>
        <v>207.54</v>
      </c>
      <c r="P257" s="73">
        <f t="shared" si="153"/>
        <v>28.0425</v>
      </c>
      <c r="Q257" s="100">
        <f t="shared" si="154"/>
        <v>224.34</v>
      </c>
      <c r="R257" s="90"/>
      <c r="S257" s="99"/>
      <c r="T257" s="99"/>
      <c r="U257" s="99"/>
      <c r="V257" s="99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</row>
    <row r="258" spans="1:36" s="29" customFormat="1">
      <c r="A258" s="48">
        <f>IF(G258&lt;&gt;"",1+MAX($A$3:A257),"")</f>
        <v>209</v>
      </c>
      <c r="B258" s="230"/>
      <c r="C258" s="68"/>
      <c r="D258" s="50" t="s">
        <v>237</v>
      </c>
      <c r="E258" s="66">
        <v>1</v>
      </c>
      <c r="F258" s="51" t="s">
        <v>55</v>
      </c>
      <c r="G258" s="70">
        <v>0</v>
      </c>
      <c r="H258" s="71">
        <f t="shared" si="148"/>
        <v>1</v>
      </c>
      <c r="I258" s="73">
        <v>6.65</v>
      </c>
      <c r="J258" s="73">
        <f t="shared" si="149"/>
        <v>6.65</v>
      </c>
      <c r="K258" s="74">
        <v>0.46500000000000002</v>
      </c>
      <c r="L258" s="75">
        <f t="shared" si="150"/>
        <v>0.46500000000000002</v>
      </c>
      <c r="M258" s="76">
        <f>'LABOR SHEET'!C$5</f>
        <v>57.65</v>
      </c>
      <c r="N258" s="73">
        <f t="shared" si="151"/>
        <v>26.80725</v>
      </c>
      <c r="O258" s="73">
        <f t="shared" si="152"/>
        <v>26.80725</v>
      </c>
      <c r="P258" s="73">
        <f t="shared" si="153"/>
        <v>33.457250000000002</v>
      </c>
      <c r="Q258" s="100">
        <f t="shared" si="154"/>
        <v>33.457250000000002</v>
      </c>
      <c r="R258" s="90"/>
      <c r="S258" s="99"/>
      <c r="T258" s="99"/>
      <c r="U258" s="99"/>
      <c r="V258" s="99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</row>
    <row r="259" spans="1:36" s="29" customFormat="1">
      <c r="A259" s="48">
        <f>IF(G259&lt;&gt;"",1+MAX($A$3:A258),"")</f>
        <v>210</v>
      </c>
      <c r="B259" s="230"/>
      <c r="C259" s="68"/>
      <c r="D259" s="50" t="s">
        <v>238</v>
      </c>
      <c r="E259" s="66">
        <v>5</v>
      </c>
      <c r="F259" s="51" t="s">
        <v>55</v>
      </c>
      <c r="G259" s="70">
        <v>0</v>
      </c>
      <c r="H259" s="71">
        <f t="shared" si="148"/>
        <v>5</v>
      </c>
      <c r="I259" s="73">
        <v>8.5</v>
      </c>
      <c r="J259" s="73">
        <f t="shared" si="149"/>
        <v>42.5</v>
      </c>
      <c r="K259" s="74">
        <v>0.47</v>
      </c>
      <c r="L259" s="75">
        <f t="shared" si="150"/>
        <v>2.35</v>
      </c>
      <c r="M259" s="76">
        <f>'LABOR SHEET'!C$5</f>
        <v>57.65</v>
      </c>
      <c r="N259" s="73">
        <f t="shared" si="151"/>
        <v>27.095500000000001</v>
      </c>
      <c r="O259" s="73">
        <f t="shared" si="152"/>
        <v>135.47749999999999</v>
      </c>
      <c r="P259" s="73">
        <f t="shared" si="153"/>
        <v>35.595500000000001</v>
      </c>
      <c r="Q259" s="100">
        <f t="shared" si="154"/>
        <v>177.97749999999999</v>
      </c>
      <c r="R259" s="90"/>
      <c r="S259" s="99"/>
      <c r="T259" s="99"/>
      <c r="U259" s="99"/>
      <c r="V259" s="99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</row>
    <row r="260" spans="1:36" s="29" customFormat="1">
      <c r="A260" s="48">
        <f>IF(G260&lt;&gt;"",1+MAX($A$3:A259),"")</f>
        <v>211</v>
      </c>
      <c r="B260" s="230"/>
      <c r="C260" s="68"/>
      <c r="D260" s="50" t="s">
        <v>239</v>
      </c>
      <c r="E260" s="66">
        <v>6</v>
      </c>
      <c r="F260" s="51" t="s">
        <v>55</v>
      </c>
      <c r="G260" s="70">
        <v>0</v>
      </c>
      <c r="H260" s="71">
        <f t="shared" si="148"/>
        <v>6</v>
      </c>
      <c r="I260" s="73">
        <v>9.9</v>
      </c>
      <c r="J260" s="73">
        <f t="shared" si="149"/>
        <v>59.4</v>
      </c>
      <c r="K260" s="74">
        <v>0.47499999999999998</v>
      </c>
      <c r="L260" s="75">
        <f t="shared" si="150"/>
        <v>2.85</v>
      </c>
      <c r="M260" s="76">
        <f>'LABOR SHEET'!C$5</f>
        <v>57.65</v>
      </c>
      <c r="N260" s="73">
        <f t="shared" si="151"/>
        <v>27.383749999999999</v>
      </c>
      <c r="O260" s="73">
        <f t="shared" si="152"/>
        <v>164.30250000000001</v>
      </c>
      <c r="P260" s="73">
        <f t="shared" si="153"/>
        <v>37.283749999999998</v>
      </c>
      <c r="Q260" s="100">
        <f t="shared" si="154"/>
        <v>223.70249999999999</v>
      </c>
      <c r="R260" s="90"/>
      <c r="S260" s="99"/>
      <c r="T260" s="99"/>
      <c r="U260" s="99"/>
      <c r="V260" s="99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</row>
    <row r="261" spans="1:36" s="29" customFormat="1">
      <c r="A261" s="48">
        <f>IF(G261&lt;&gt;"",1+MAX($A$3:A260),"")</f>
        <v>212</v>
      </c>
      <c r="B261" s="230"/>
      <c r="C261" s="68"/>
      <c r="D261" s="50" t="s">
        <v>240</v>
      </c>
      <c r="E261" s="66">
        <v>1</v>
      </c>
      <c r="F261" s="51" t="s">
        <v>55</v>
      </c>
      <c r="G261" s="70">
        <v>0</v>
      </c>
      <c r="H261" s="71">
        <f t="shared" si="148"/>
        <v>1</v>
      </c>
      <c r="I261" s="73">
        <v>10.199999999999999</v>
      </c>
      <c r="J261" s="73">
        <f t="shared" si="149"/>
        <v>10.199999999999999</v>
      </c>
      <c r="K261" s="74">
        <v>0.48</v>
      </c>
      <c r="L261" s="75">
        <f t="shared" si="150"/>
        <v>0.48</v>
      </c>
      <c r="M261" s="76">
        <f>'LABOR SHEET'!C$5</f>
        <v>57.65</v>
      </c>
      <c r="N261" s="73">
        <f t="shared" si="151"/>
        <v>27.672000000000001</v>
      </c>
      <c r="O261" s="73">
        <f t="shared" si="152"/>
        <v>27.672000000000001</v>
      </c>
      <c r="P261" s="73">
        <f t="shared" si="153"/>
        <v>37.872</v>
      </c>
      <c r="Q261" s="100">
        <f t="shared" si="154"/>
        <v>37.872</v>
      </c>
      <c r="R261" s="90"/>
      <c r="S261" s="99"/>
      <c r="T261" s="99"/>
      <c r="U261" s="99"/>
      <c r="V261" s="99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</row>
    <row r="262" spans="1:36" s="29" customFormat="1">
      <c r="A262" s="48">
        <f>IF(G262&lt;&gt;"",1+MAX($A$3:A261),"")</f>
        <v>213</v>
      </c>
      <c r="B262" s="230"/>
      <c r="C262" s="68"/>
      <c r="D262" s="50" t="s">
        <v>241</v>
      </c>
      <c r="E262" s="66">
        <v>3</v>
      </c>
      <c r="F262" s="51" t="s">
        <v>55</v>
      </c>
      <c r="G262" s="70">
        <v>0</v>
      </c>
      <c r="H262" s="71">
        <f t="shared" si="148"/>
        <v>3</v>
      </c>
      <c r="I262" s="73">
        <v>12.3</v>
      </c>
      <c r="J262" s="73">
        <f t="shared" si="149"/>
        <v>36.9</v>
      </c>
      <c r="K262" s="74">
        <v>0.48499999999999999</v>
      </c>
      <c r="L262" s="75">
        <f t="shared" si="150"/>
        <v>1.4550000000000001</v>
      </c>
      <c r="M262" s="76">
        <f>'LABOR SHEET'!C$5</f>
        <v>57.65</v>
      </c>
      <c r="N262" s="73">
        <f t="shared" si="151"/>
        <v>27.960249999999998</v>
      </c>
      <c r="O262" s="73">
        <f t="shared" si="152"/>
        <v>83.880750000000006</v>
      </c>
      <c r="P262" s="73">
        <f t="shared" si="153"/>
        <v>40.260249999999999</v>
      </c>
      <c r="Q262" s="100">
        <f t="shared" si="154"/>
        <v>120.78075</v>
      </c>
      <c r="R262" s="90"/>
      <c r="S262" s="99"/>
      <c r="T262" s="99"/>
      <c r="U262" s="99"/>
      <c r="V262" s="99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</row>
    <row r="263" spans="1:36" s="29" customFormat="1">
      <c r="A263" s="48">
        <f>IF(G263&lt;&gt;"",1+MAX($A$3:A262),"")</f>
        <v>214</v>
      </c>
      <c r="B263" s="230"/>
      <c r="C263" s="68"/>
      <c r="D263" s="50" t="s">
        <v>242</v>
      </c>
      <c r="E263" s="66">
        <v>1</v>
      </c>
      <c r="F263" s="51" t="s">
        <v>55</v>
      </c>
      <c r="G263" s="70">
        <v>0</v>
      </c>
      <c r="H263" s="71">
        <f t="shared" si="148"/>
        <v>1</v>
      </c>
      <c r="I263" s="73">
        <v>12.9</v>
      </c>
      <c r="J263" s="73">
        <f t="shared" si="149"/>
        <v>12.9</v>
      </c>
      <c r="K263" s="74">
        <v>0.49</v>
      </c>
      <c r="L263" s="75">
        <f t="shared" si="150"/>
        <v>0.49</v>
      </c>
      <c r="M263" s="76">
        <f>'LABOR SHEET'!C$5</f>
        <v>57.65</v>
      </c>
      <c r="N263" s="73">
        <f t="shared" si="151"/>
        <v>28.2485</v>
      </c>
      <c r="O263" s="73">
        <f t="shared" si="152"/>
        <v>28.2485</v>
      </c>
      <c r="P263" s="73">
        <f t="shared" si="153"/>
        <v>41.148499999999999</v>
      </c>
      <c r="Q263" s="100">
        <f t="shared" si="154"/>
        <v>41.148499999999999</v>
      </c>
      <c r="R263" s="90"/>
      <c r="S263" s="99"/>
      <c r="T263" s="99"/>
      <c r="U263" s="99"/>
      <c r="V263" s="99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</row>
    <row r="264" spans="1:36" s="29" customFormat="1">
      <c r="A264" s="48" t="str">
        <f>IF(G264&lt;&gt;"",1+MAX($A$3:A263),"")</f>
        <v/>
      </c>
      <c r="B264" s="230"/>
      <c r="C264" s="68"/>
      <c r="D264" s="50"/>
      <c r="E264" s="66"/>
      <c r="F264" s="51"/>
      <c r="G264" s="70"/>
      <c r="H264" s="71"/>
      <c r="I264" s="77"/>
      <c r="J264" s="73"/>
      <c r="K264" s="74"/>
      <c r="L264" s="75"/>
      <c r="M264" s="76"/>
      <c r="N264" s="73"/>
      <c r="O264" s="73"/>
      <c r="P264" s="73"/>
      <c r="Q264" s="100"/>
      <c r="R264" s="90"/>
      <c r="S264" s="99"/>
      <c r="T264" s="99"/>
      <c r="U264" s="99"/>
      <c r="V264" s="99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</row>
    <row r="265" spans="1:36" s="29" customFormat="1">
      <c r="A265" s="48" t="str">
        <f>IF(G265&lt;&gt;"",1+MAX($A$3:A264),"")</f>
        <v/>
      </c>
      <c r="B265" s="230"/>
      <c r="C265" s="68"/>
      <c r="D265" s="72" t="s">
        <v>84</v>
      </c>
      <c r="E265" s="66"/>
      <c r="F265" s="51"/>
      <c r="G265" s="70"/>
      <c r="H265" s="71"/>
      <c r="I265" s="77"/>
      <c r="J265" s="73"/>
      <c r="K265" s="74"/>
      <c r="L265" s="75"/>
      <c r="M265" s="76"/>
      <c r="N265" s="73"/>
      <c r="O265" s="73"/>
      <c r="P265" s="73"/>
      <c r="Q265" s="100"/>
      <c r="R265" s="90"/>
      <c r="S265" s="99"/>
      <c r="T265" s="99"/>
      <c r="U265" s="99"/>
      <c r="V265" s="99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</row>
    <row r="266" spans="1:36" s="29" customFormat="1">
      <c r="A266" s="48">
        <f>IF(G266&lt;&gt;"",1+MAX($A$3:A265),"")</f>
        <v>215</v>
      </c>
      <c r="B266" s="230"/>
      <c r="C266" s="68"/>
      <c r="D266" s="50" t="s">
        <v>243</v>
      </c>
      <c r="E266" s="66">
        <v>17</v>
      </c>
      <c r="F266" s="51" t="s">
        <v>55</v>
      </c>
      <c r="G266" s="70">
        <v>0</v>
      </c>
      <c r="H266" s="71">
        <f t="shared" ref="H266:H267" si="155">E266*(1+G266)</f>
        <v>17</v>
      </c>
      <c r="I266" s="73">
        <v>13.5</v>
      </c>
      <c r="J266" s="73">
        <f t="shared" ref="J266:J267" si="156">I266*H266</f>
        <v>229.5</v>
      </c>
      <c r="K266" s="74">
        <v>0.6</v>
      </c>
      <c r="L266" s="75">
        <f t="shared" ref="L266:L267" si="157">+K266*H266</f>
        <v>10.199999999999999</v>
      </c>
      <c r="M266" s="76">
        <f>'LABOR SHEET'!C$5</f>
        <v>57.65</v>
      </c>
      <c r="N266" s="73">
        <f t="shared" ref="N266:N267" si="158">K266*M266</f>
        <v>34.590000000000003</v>
      </c>
      <c r="O266" s="73">
        <f t="shared" ref="O266:O267" si="159">M266*L266</f>
        <v>588.03</v>
      </c>
      <c r="P266" s="73">
        <f t="shared" ref="P266:P267" si="160">I266+N266</f>
        <v>48.09</v>
      </c>
      <c r="Q266" s="100">
        <f t="shared" ref="Q266:Q267" si="161">P266*H266</f>
        <v>817.53</v>
      </c>
      <c r="R266" s="90"/>
      <c r="S266" s="99"/>
      <c r="T266" s="99"/>
      <c r="U266" s="99"/>
      <c r="V266" s="99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</row>
    <row r="267" spans="1:36" s="29" customFormat="1">
      <c r="A267" s="48">
        <f>IF(G267&lt;&gt;"",1+MAX($A$3:A266),"")</f>
        <v>216</v>
      </c>
      <c r="B267" s="230"/>
      <c r="C267" s="68"/>
      <c r="D267" s="50" t="s">
        <v>244</v>
      </c>
      <c r="E267" s="66">
        <v>1</v>
      </c>
      <c r="F267" s="51" t="s">
        <v>55</v>
      </c>
      <c r="G267" s="70">
        <v>0</v>
      </c>
      <c r="H267" s="71">
        <f t="shared" si="155"/>
        <v>1</v>
      </c>
      <c r="I267" s="73">
        <v>18.8</v>
      </c>
      <c r="J267" s="73">
        <f t="shared" si="156"/>
        <v>18.8</v>
      </c>
      <c r="K267" s="74">
        <v>0.62</v>
      </c>
      <c r="L267" s="75">
        <f t="shared" si="157"/>
        <v>0.62</v>
      </c>
      <c r="M267" s="76">
        <f>'LABOR SHEET'!C$5</f>
        <v>57.65</v>
      </c>
      <c r="N267" s="73">
        <f t="shared" si="158"/>
        <v>35.743000000000002</v>
      </c>
      <c r="O267" s="73">
        <f t="shared" si="159"/>
        <v>35.743000000000002</v>
      </c>
      <c r="P267" s="73">
        <f t="shared" si="160"/>
        <v>54.542999999999999</v>
      </c>
      <c r="Q267" s="100">
        <f t="shared" si="161"/>
        <v>54.542999999999999</v>
      </c>
      <c r="R267" s="90"/>
      <c r="S267" s="99"/>
      <c r="T267" s="99"/>
      <c r="U267" s="99"/>
      <c r="V267" s="99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</row>
    <row r="268" spans="1:36" s="29" customFormat="1">
      <c r="A268" s="48" t="str">
        <f>IF(G268&lt;&gt;"",1+MAX($A$3:A267),"")</f>
        <v/>
      </c>
      <c r="B268" s="230"/>
      <c r="C268" s="68"/>
      <c r="D268" s="53"/>
      <c r="E268" s="57"/>
      <c r="F268" s="54"/>
      <c r="G268" s="101"/>
      <c r="H268" s="102"/>
      <c r="I268" s="77"/>
      <c r="J268" s="77"/>
      <c r="K268" s="74"/>
      <c r="L268" s="79"/>
      <c r="M268" s="80"/>
      <c r="N268" s="77"/>
      <c r="O268" s="77"/>
      <c r="P268" s="77"/>
      <c r="Q268" s="103"/>
      <c r="R268" s="104"/>
      <c r="S268" s="99"/>
      <c r="T268" s="99"/>
      <c r="U268" s="99"/>
      <c r="V268" s="99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</row>
    <row r="269" spans="1:36" s="29" customFormat="1" ht="18">
      <c r="A269" s="48" t="str">
        <f>IF(G269&lt;&gt;"",1+MAX($A$3:A268),"")</f>
        <v/>
      </c>
      <c r="B269" s="230"/>
      <c r="C269" s="66"/>
      <c r="D269" s="67" t="s">
        <v>84</v>
      </c>
      <c r="E269" s="51"/>
      <c r="F269" s="51"/>
      <c r="G269" s="51"/>
      <c r="H269" s="51"/>
      <c r="I269" s="77"/>
      <c r="J269" s="73"/>
      <c r="K269" s="74"/>
      <c r="L269" s="83"/>
      <c r="M269" s="84"/>
      <c r="N269" s="73"/>
      <c r="O269" s="73"/>
      <c r="P269" s="73"/>
      <c r="Q269" s="97"/>
      <c r="R269" s="98"/>
      <c r="S269" s="99"/>
      <c r="T269" s="99"/>
      <c r="U269" s="99"/>
      <c r="V269" s="99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</row>
    <row r="270" spans="1:36" s="29" customFormat="1">
      <c r="A270" s="48">
        <f>IF(G270&lt;&gt;"",1+MAX($A$3:A269),"")</f>
        <v>217</v>
      </c>
      <c r="B270" s="230"/>
      <c r="C270" s="68"/>
      <c r="D270" s="50" t="s">
        <v>245</v>
      </c>
      <c r="E270" s="66">
        <v>2</v>
      </c>
      <c r="F270" s="51" t="s">
        <v>55</v>
      </c>
      <c r="G270" s="70">
        <v>0</v>
      </c>
      <c r="H270" s="71">
        <f t="shared" ref="H270:H276" si="162">E270*(1+G270)</f>
        <v>2</v>
      </c>
      <c r="I270" s="73">
        <v>113</v>
      </c>
      <c r="J270" s="73">
        <f t="shared" ref="J270:J276" si="163">I270*H270</f>
        <v>226</v>
      </c>
      <c r="K270" s="74">
        <v>0.85</v>
      </c>
      <c r="L270" s="75">
        <f t="shared" ref="L270:L288" si="164">+K270*H270</f>
        <v>1.7</v>
      </c>
      <c r="M270" s="76">
        <f>'LABOR SHEET'!C$5</f>
        <v>57.65</v>
      </c>
      <c r="N270" s="73">
        <f t="shared" ref="N270:N288" si="165">K270*M270</f>
        <v>49.002499999999998</v>
      </c>
      <c r="O270" s="73">
        <f t="shared" ref="O270:O288" si="166">M270*L270</f>
        <v>98.004999999999995</v>
      </c>
      <c r="P270" s="73">
        <f t="shared" ref="P270:P288" si="167">I270+N270</f>
        <v>162.0025</v>
      </c>
      <c r="Q270" s="100">
        <f t="shared" ref="Q270:Q288" si="168">P270*H270</f>
        <v>324.005</v>
      </c>
      <c r="R270" s="90"/>
      <c r="S270" s="99"/>
      <c r="T270" s="99"/>
      <c r="U270" s="99"/>
      <c r="V270" s="99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</row>
    <row r="271" spans="1:36" s="29" customFormat="1">
      <c r="A271" s="48">
        <f>IF(G271&lt;&gt;"",1+MAX($A$3:A270),"")</f>
        <v>218</v>
      </c>
      <c r="B271" s="230"/>
      <c r="C271" s="68"/>
      <c r="D271" s="50" t="s">
        <v>246</v>
      </c>
      <c r="E271" s="66">
        <v>2</v>
      </c>
      <c r="F271" s="51" t="s">
        <v>55</v>
      </c>
      <c r="G271" s="70">
        <v>0</v>
      </c>
      <c r="H271" s="71">
        <f t="shared" si="162"/>
        <v>2</v>
      </c>
      <c r="I271" s="73">
        <v>126</v>
      </c>
      <c r="J271" s="73">
        <f t="shared" si="163"/>
        <v>252</v>
      </c>
      <c r="K271" s="74">
        <v>0.95</v>
      </c>
      <c r="L271" s="75">
        <f t="shared" si="164"/>
        <v>1.9</v>
      </c>
      <c r="M271" s="76">
        <f>'LABOR SHEET'!C$5</f>
        <v>57.65</v>
      </c>
      <c r="N271" s="73">
        <f t="shared" si="165"/>
        <v>54.767499999999998</v>
      </c>
      <c r="O271" s="73">
        <f t="shared" si="166"/>
        <v>109.535</v>
      </c>
      <c r="P271" s="73">
        <f t="shared" si="167"/>
        <v>180.76750000000001</v>
      </c>
      <c r="Q271" s="100">
        <f t="shared" si="168"/>
        <v>361.53500000000003</v>
      </c>
      <c r="R271" s="90"/>
      <c r="S271" s="99"/>
      <c r="T271" s="99"/>
      <c r="U271" s="99"/>
      <c r="V271" s="99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</row>
    <row r="272" spans="1:36" s="29" customFormat="1">
      <c r="A272" s="48">
        <f>IF(G272&lt;&gt;"",1+MAX($A$3:A271),"")</f>
        <v>219</v>
      </c>
      <c r="B272" s="230"/>
      <c r="C272" s="68"/>
      <c r="D272" s="50" t="s">
        <v>247</v>
      </c>
      <c r="E272" s="66">
        <v>1</v>
      </c>
      <c r="F272" s="51" t="s">
        <v>55</v>
      </c>
      <c r="G272" s="70">
        <v>0</v>
      </c>
      <c r="H272" s="71">
        <f t="shared" si="162"/>
        <v>1</v>
      </c>
      <c r="I272" s="73">
        <v>165</v>
      </c>
      <c r="J272" s="73">
        <f t="shared" si="163"/>
        <v>165</v>
      </c>
      <c r="K272" s="74">
        <v>1</v>
      </c>
      <c r="L272" s="75">
        <f t="shared" si="164"/>
        <v>1</v>
      </c>
      <c r="M272" s="76">
        <f>'LABOR SHEET'!C$5</f>
        <v>57.65</v>
      </c>
      <c r="N272" s="73">
        <f t="shared" si="165"/>
        <v>57.65</v>
      </c>
      <c r="O272" s="73">
        <f t="shared" si="166"/>
        <v>57.65</v>
      </c>
      <c r="P272" s="73">
        <f t="shared" si="167"/>
        <v>222.65</v>
      </c>
      <c r="Q272" s="100">
        <f t="shared" si="168"/>
        <v>222.65</v>
      </c>
      <c r="R272" s="90"/>
      <c r="S272" s="99"/>
      <c r="T272" s="99"/>
      <c r="U272" s="99"/>
      <c r="V272" s="99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</row>
    <row r="273" spans="1:36" s="29" customFormat="1">
      <c r="A273" s="48">
        <f>IF(G273&lt;&gt;"",1+MAX($A$3:A272),"")</f>
        <v>220</v>
      </c>
      <c r="B273" s="230"/>
      <c r="C273" s="68"/>
      <c r="D273" s="50" t="s">
        <v>248</v>
      </c>
      <c r="E273" s="66">
        <v>40</v>
      </c>
      <c r="F273" s="51" t="s">
        <v>55</v>
      </c>
      <c r="G273" s="70">
        <v>0</v>
      </c>
      <c r="H273" s="71">
        <f t="shared" si="162"/>
        <v>40</v>
      </c>
      <c r="I273" s="73">
        <v>23</v>
      </c>
      <c r="J273" s="73">
        <f t="shared" si="163"/>
        <v>920</v>
      </c>
      <c r="K273" s="74">
        <v>0.64</v>
      </c>
      <c r="L273" s="75">
        <f t="shared" si="164"/>
        <v>25.6</v>
      </c>
      <c r="M273" s="76">
        <f>'LABOR SHEET'!C$5</f>
        <v>57.65</v>
      </c>
      <c r="N273" s="73">
        <f t="shared" si="165"/>
        <v>36.896000000000001</v>
      </c>
      <c r="O273" s="73">
        <f t="shared" si="166"/>
        <v>1475.84</v>
      </c>
      <c r="P273" s="73">
        <f t="shared" si="167"/>
        <v>59.896000000000001</v>
      </c>
      <c r="Q273" s="100">
        <f t="shared" si="168"/>
        <v>2395.84</v>
      </c>
      <c r="R273" s="90"/>
      <c r="S273" s="99"/>
      <c r="T273" s="99"/>
      <c r="U273" s="99"/>
      <c r="V273" s="99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</row>
    <row r="274" spans="1:36" s="29" customFormat="1">
      <c r="A274" s="48">
        <f>IF(G274&lt;&gt;"",1+MAX($A$3:A273),"")</f>
        <v>221</v>
      </c>
      <c r="B274" s="230"/>
      <c r="C274" s="68"/>
      <c r="D274" s="50" t="s">
        <v>249</v>
      </c>
      <c r="E274" s="66">
        <v>8</v>
      </c>
      <c r="F274" s="51" t="s">
        <v>55</v>
      </c>
      <c r="G274" s="70">
        <v>0</v>
      </c>
      <c r="H274" s="71">
        <f t="shared" si="162"/>
        <v>8</v>
      </c>
      <c r="I274" s="73">
        <v>30.5</v>
      </c>
      <c r="J274" s="73">
        <f t="shared" si="163"/>
        <v>244</v>
      </c>
      <c r="K274" s="74">
        <v>0.66</v>
      </c>
      <c r="L274" s="75">
        <f t="shared" si="164"/>
        <v>5.28</v>
      </c>
      <c r="M274" s="76">
        <f>'LABOR SHEET'!C$5</f>
        <v>57.65</v>
      </c>
      <c r="N274" s="73">
        <f t="shared" si="165"/>
        <v>38.048999999999999</v>
      </c>
      <c r="O274" s="73">
        <f t="shared" si="166"/>
        <v>304.392</v>
      </c>
      <c r="P274" s="73">
        <f t="shared" si="167"/>
        <v>68.549000000000007</v>
      </c>
      <c r="Q274" s="100">
        <f t="shared" si="168"/>
        <v>548.39200000000005</v>
      </c>
      <c r="R274" s="90"/>
      <c r="S274" s="99"/>
      <c r="T274" s="99"/>
      <c r="U274" s="99"/>
      <c r="V274" s="99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</row>
    <row r="275" spans="1:36" s="29" customFormat="1">
      <c r="A275" s="48">
        <f>IF(G275&lt;&gt;"",1+MAX($A$3:A274),"")</f>
        <v>222</v>
      </c>
      <c r="B275" s="230"/>
      <c r="C275" s="68"/>
      <c r="D275" s="50" t="s">
        <v>250</v>
      </c>
      <c r="E275" s="66">
        <v>2</v>
      </c>
      <c r="F275" s="51" t="s">
        <v>55</v>
      </c>
      <c r="G275" s="70">
        <v>0</v>
      </c>
      <c r="H275" s="71">
        <f t="shared" si="162"/>
        <v>2</v>
      </c>
      <c r="I275" s="73">
        <v>16.489999999999998</v>
      </c>
      <c r="J275" s="73">
        <f t="shared" si="163"/>
        <v>32.979999999999997</v>
      </c>
      <c r="K275" s="74">
        <v>0.4</v>
      </c>
      <c r="L275" s="75">
        <f t="shared" si="164"/>
        <v>0.8</v>
      </c>
      <c r="M275" s="76">
        <f>'LABOR SHEET'!C$5</f>
        <v>57.65</v>
      </c>
      <c r="N275" s="73">
        <f t="shared" si="165"/>
        <v>23.06</v>
      </c>
      <c r="O275" s="73">
        <f t="shared" si="166"/>
        <v>46.12</v>
      </c>
      <c r="P275" s="73">
        <f t="shared" si="167"/>
        <v>39.549999999999997</v>
      </c>
      <c r="Q275" s="100">
        <f t="shared" si="168"/>
        <v>79.099999999999994</v>
      </c>
      <c r="R275" s="90"/>
      <c r="S275" s="99"/>
      <c r="T275" s="99"/>
      <c r="U275" s="99"/>
      <c r="V275" s="99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</row>
    <row r="276" spans="1:36" s="29" customFormat="1">
      <c r="A276" s="48">
        <f>IF(G276&lt;&gt;"",1+MAX($A$3:A275),"")</f>
        <v>223</v>
      </c>
      <c r="B276" s="230"/>
      <c r="C276" s="68"/>
      <c r="D276" s="50" t="s">
        <v>251</v>
      </c>
      <c r="E276" s="66">
        <v>25</v>
      </c>
      <c r="F276" s="51" t="s">
        <v>55</v>
      </c>
      <c r="G276" s="70">
        <v>0</v>
      </c>
      <c r="H276" s="71">
        <f t="shared" si="162"/>
        <v>25</v>
      </c>
      <c r="I276" s="73">
        <v>98.05</v>
      </c>
      <c r="J276" s="73">
        <f t="shared" si="163"/>
        <v>2451.25</v>
      </c>
      <c r="K276" s="74">
        <v>0.85</v>
      </c>
      <c r="L276" s="75">
        <f t="shared" si="164"/>
        <v>21.25</v>
      </c>
      <c r="M276" s="76">
        <f>'LABOR SHEET'!C$5</f>
        <v>57.65</v>
      </c>
      <c r="N276" s="73">
        <f t="shared" si="165"/>
        <v>49.002499999999998</v>
      </c>
      <c r="O276" s="73">
        <f t="shared" si="166"/>
        <v>1225.0625</v>
      </c>
      <c r="P276" s="73">
        <f t="shared" si="167"/>
        <v>147.05250000000001</v>
      </c>
      <c r="Q276" s="100">
        <f t="shared" si="168"/>
        <v>3676.3125</v>
      </c>
      <c r="R276" s="90"/>
      <c r="S276" s="99"/>
      <c r="T276" s="99"/>
      <c r="U276" s="99"/>
      <c r="V276" s="99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</row>
    <row r="277" spans="1:36" s="29" customFormat="1">
      <c r="A277" s="48">
        <f>IF(G277&lt;&gt;"",1+MAX($A$3:A276),"")</f>
        <v>224</v>
      </c>
      <c r="B277" s="230"/>
      <c r="C277" s="68"/>
      <c r="D277" s="50" t="s">
        <v>252</v>
      </c>
      <c r="E277" s="66">
        <v>3</v>
      </c>
      <c r="F277" s="51" t="s">
        <v>55</v>
      </c>
      <c r="G277" s="70">
        <v>0</v>
      </c>
      <c r="H277" s="71">
        <f t="shared" ref="H277:H288" si="169">E277*(1+G277)</f>
        <v>3</v>
      </c>
      <c r="I277" s="73">
        <v>30.2</v>
      </c>
      <c r="J277" s="73">
        <f t="shared" ref="J277:J288" si="170">I277*H277</f>
        <v>90.6</v>
      </c>
      <c r="K277" s="74">
        <v>0.62</v>
      </c>
      <c r="L277" s="75">
        <f t="shared" si="164"/>
        <v>1.86</v>
      </c>
      <c r="M277" s="76">
        <f>'LABOR SHEET'!C$5</f>
        <v>57.65</v>
      </c>
      <c r="N277" s="73">
        <f t="shared" si="165"/>
        <v>35.743000000000002</v>
      </c>
      <c r="O277" s="73">
        <f t="shared" si="166"/>
        <v>107.229</v>
      </c>
      <c r="P277" s="73">
        <f t="shared" si="167"/>
        <v>65.942999999999998</v>
      </c>
      <c r="Q277" s="100">
        <f t="shared" si="168"/>
        <v>197.82900000000001</v>
      </c>
      <c r="R277" s="90"/>
      <c r="S277" s="99"/>
      <c r="T277" s="99"/>
      <c r="U277" s="99"/>
      <c r="V277" s="99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</row>
    <row r="278" spans="1:36" s="29" customFormat="1">
      <c r="A278" s="48">
        <f>IF(G278&lt;&gt;"",1+MAX($A$3:A277),"")</f>
        <v>225</v>
      </c>
      <c r="B278" s="230"/>
      <c r="C278" s="68"/>
      <c r="D278" s="50" t="s">
        <v>253</v>
      </c>
      <c r="E278" s="66">
        <v>17</v>
      </c>
      <c r="F278" s="51" t="s">
        <v>55</v>
      </c>
      <c r="G278" s="70">
        <v>0</v>
      </c>
      <c r="H278" s="71">
        <f t="shared" si="169"/>
        <v>17</v>
      </c>
      <c r="I278" s="73">
        <v>35.200000000000003</v>
      </c>
      <c r="J278" s="73">
        <f t="shared" si="170"/>
        <v>598.4</v>
      </c>
      <c r="K278" s="74">
        <v>0.65</v>
      </c>
      <c r="L278" s="75">
        <f t="shared" si="164"/>
        <v>11.05</v>
      </c>
      <c r="M278" s="76">
        <f>'LABOR SHEET'!C$5</f>
        <v>57.65</v>
      </c>
      <c r="N278" s="73">
        <f t="shared" si="165"/>
        <v>37.472499999999997</v>
      </c>
      <c r="O278" s="73">
        <f t="shared" si="166"/>
        <v>637.03250000000003</v>
      </c>
      <c r="P278" s="73">
        <f t="shared" si="167"/>
        <v>72.672499999999999</v>
      </c>
      <c r="Q278" s="100">
        <f t="shared" si="168"/>
        <v>1235.4324999999999</v>
      </c>
      <c r="R278" s="90"/>
      <c r="S278" s="99"/>
      <c r="T278" s="99"/>
      <c r="U278" s="99"/>
      <c r="V278" s="99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</row>
    <row r="279" spans="1:36" s="29" customFormat="1">
      <c r="A279" s="48">
        <f>IF(G279&lt;&gt;"",1+MAX($A$3:A278),"")</f>
        <v>226</v>
      </c>
      <c r="B279" s="230"/>
      <c r="C279" s="68"/>
      <c r="D279" s="50" t="s">
        <v>254</v>
      </c>
      <c r="E279" s="66">
        <v>5</v>
      </c>
      <c r="F279" s="51" t="s">
        <v>55</v>
      </c>
      <c r="G279" s="70">
        <v>0</v>
      </c>
      <c r="H279" s="71">
        <f t="shared" si="169"/>
        <v>5</v>
      </c>
      <c r="I279" s="73">
        <f>35/0.75</f>
        <v>46.6666666666667</v>
      </c>
      <c r="J279" s="73">
        <f t="shared" si="170"/>
        <v>233.333333333333</v>
      </c>
      <c r="K279" s="74">
        <v>0.68</v>
      </c>
      <c r="L279" s="75">
        <f t="shared" si="164"/>
        <v>3.4</v>
      </c>
      <c r="M279" s="76">
        <f>'LABOR SHEET'!C$5</f>
        <v>57.65</v>
      </c>
      <c r="N279" s="73">
        <f t="shared" si="165"/>
        <v>39.201999999999998</v>
      </c>
      <c r="O279" s="73">
        <f t="shared" si="166"/>
        <v>196.01</v>
      </c>
      <c r="P279" s="73">
        <f t="shared" si="167"/>
        <v>85.868666666666698</v>
      </c>
      <c r="Q279" s="100">
        <f t="shared" si="168"/>
        <v>429.34333333333302</v>
      </c>
      <c r="R279" s="90"/>
      <c r="S279" s="99"/>
      <c r="T279" s="99"/>
      <c r="U279" s="99"/>
      <c r="V279" s="99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</row>
    <row r="280" spans="1:36" s="29" customFormat="1">
      <c r="A280" s="48">
        <f>IF(G280&lt;&gt;"",1+MAX($A$3:A279),"")</f>
        <v>227</v>
      </c>
      <c r="B280" s="230"/>
      <c r="C280" s="68"/>
      <c r="D280" s="50" t="s">
        <v>255</v>
      </c>
      <c r="E280" s="66">
        <v>2</v>
      </c>
      <c r="F280" s="51" t="s">
        <v>55</v>
      </c>
      <c r="G280" s="70">
        <v>0</v>
      </c>
      <c r="H280" s="71">
        <f t="shared" si="169"/>
        <v>2</v>
      </c>
      <c r="I280" s="73">
        <v>65.5</v>
      </c>
      <c r="J280" s="73">
        <f t="shared" si="170"/>
        <v>131</v>
      </c>
      <c r="K280" s="74">
        <v>0.71</v>
      </c>
      <c r="L280" s="75">
        <f t="shared" si="164"/>
        <v>1.42</v>
      </c>
      <c r="M280" s="76">
        <f>'LABOR SHEET'!C$5</f>
        <v>57.65</v>
      </c>
      <c r="N280" s="73">
        <f t="shared" si="165"/>
        <v>40.9315</v>
      </c>
      <c r="O280" s="73">
        <f t="shared" si="166"/>
        <v>81.863</v>
      </c>
      <c r="P280" s="73">
        <f t="shared" si="167"/>
        <v>106.4315</v>
      </c>
      <c r="Q280" s="100">
        <f t="shared" si="168"/>
        <v>212.863</v>
      </c>
      <c r="R280" s="90"/>
      <c r="S280" s="99"/>
      <c r="T280" s="99"/>
      <c r="U280" s="99"/>
      <c r="V280" s="99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</row>
    <row r="281" spans="1:36" s="29" customFormat="1">
      <c r="A281" s="48">
        <f>IF(G281&lt;&gt;"",1+MAX($A$3:A280),"")</f>
        <v>228</v>
      </c>
      <c r="B281" s="230"/>
      <c r="C281" s="68"/>
      <c r="D281" s="50" t="s">
        <v>256</v>
      </c>
      <c r="E281" s="66">
        <v>2</v>
      </c>
      <c r="F281" s="51" t="s">
        <v>55</v>
      </c>
      <c r="G281" s="70">
        <v>0</v>
      </c>
      <c r="H281" s="71">
        <f t="shared" si="169"/>
        <v>2</v>
      </c>
      <c r="I281" s="73">
        <v>69.5</v>
      </c>
      <c r="J281" s="73">
        <f t="shared" si="170"/>
        <v>139</v>
      </c>
      <c r="K281" s="74">
        <v>0.72</v>
      </c>
      <c r="L281" s="75">
        <f t="shared" si="164"/>
        <v>1.44</v>
      </c>
      <c r="M281" s="76">
        <f>'LABOR SHEET'!C$5</f>
        <v>57.65</v>
      </c>
      <c r="N281" s="73">
        <f t="shared" si="165"/>
        <v>41.508000000000003</v>
      </c>
      <c r="O281" s="73">
        <f t="shared" si="166"/>
        <v>83.016000000000005</v>
      </c>
      <c r="P281" s="73">
        <f t="shared" si="167"/>
        <v>111.008</v>
      </c>
      <c r="Q281" s="100">
        <f t="shared" si="168"/>
        <v>222.01599999999999</v>
      </c>
      <c r="R281" s="90"/>
      <c r="S281" s="99"/>
      <c r="T281" s="99"/>
      <c r="U281" s="99"/>
      <c r="V281" s="99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</row>
    <row r="282" spans="1:36" s="29" customFormat="1">
      <c r="A282" s="48">
        <f>IF(G282&lt;&gt;"",1+MAX($A$3:A281),"")</f>
        <v>229</v>
      </c>
      <c r="B282" s="230"/>
      <c r="C282" s="68"/>
      <c r="D282" s="50" t="s">
        <v>257</v>
      </c>
      <c r="E282" s="66">
        <v>6</v>
      </c>
      <c r="F282" s="51" t="s">
        <v>55</v>
      </c>
      <c r="G282" s="70">
        <v>0</v>
      </c>
      <c r="H282" s="71">
        <f t="shared" si="169"/>
        <v>6</v>
      </c>
      <c r="I282" s="73">
        <v>156.97</v>
      </c>
      <c r="J282" s="73">
        <f t="shared" si="170"/>
        <v>941.82</v>
      </c>
      <c r="K282" s="74">
        <v>1.2</v>
      </c>
      <c r="L282" s="75">
        <f t="shared" si="164"/>
        <v>7.2</v>
      </c>
      <c r="M282" s="76">
        <f>'LABOR SHEET'!C$5</f>
        <v>57.65</v>
      </c>
      <c r="N282" s="73">
        <f t="shared" si="165"/>
        <v>69.180000000000007</v>
      </c>
      <c r="O282" s="73">
        <f t="shared" si="166"/>
        <v>415.08</v>
      </c>
      <c r="P282" s="73">
        <f t="shared" si="167"/>
        <v>226.15</v>
      </c>
      <c r="Q282" s="100">
        <f t="shared" si="168"/>
        <v>1356.9</v>
      </c>
      <c r="R282" s="90"/>
      <c r="S282" s="99"/>
      <c r="T282" s="99"/>
      <c r="U282" s="99"/>
      <c r="V282" s="99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</row>
    <row r="283" spans="1:36" s="29" customFormat="1">
      <c r="A283" s="48">
        <f>IF(G283&lt;&gt;"",1+MAX($A$3:A282),"")</f>
        <v>230</v>
      </c>
      <c r="B283" s="230"/>
      <c r="C283" s="68"/>
      <c r="D283" s="50" t="s">
        <v>258</v>
      </c>
      <c r="E283" s="66">
        <v>1</v>
      </c>
      <c r="F283" s="51" t="s">
        <v>55</v>
      </c>
      <c r="G283" s="70">
        <v>0</v>
      </c>
      <c r="H283" s="71">
        <f t="shared" si="169"/>
        <v>1</v>
      </c>
      <c r="I283" s="73">
        <v>101</v>
      </c>
      <c r="J283" s="73">
        <f t="shared" si="170"/>
        <v>101</v>
      </c>
      <c r="K283" s="74">
        <v>1.1499999999999999</v>
      </c>
      <c r="L283" s="75">
        <f t="shared" si="164"/>
        <v>1.1499999999999999</v>
      </c>
      <c r="M283" s="76">
        <f>'LABOR SHEET'!C$5</f>
        <v>57.65</v>
      </c>
      <c r="N283" s="73">
        <f t="shared" si="165"/>
        <v>66.297499999999999</v>
      </c>
      <c r="O283" s="73">
        <f t="shared" si="166"/>
        <v>66.297499999999999</v>
      </c>
      <c r="P283" s="73">
        <f t="shared" si="167"/>
        <v>167.29750000000001</v>
      </c>
      <c r="Q283" s="100">
        <f t="shared" si="168"/>
        <v>167.29750000000001</v>
      </c>
      <c r="R283" s="90"/>
      <c r="S283" s="99"/>
      <c r="T283" s="99"/>
      <c r="U283" s="99"/>
      <c r="V283" s="99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</row>
    <row r="284" spans="1:36" s="29" customFormat="1">
      <c r="A284" s="48">
        <f>IF(G284&lt;&gt;"",1+MAX($A$3:A283),"")</f>
        <v>231</v>
      </c>
      <c r="B284" s="230"/>
      <c r="C284" s="68"/>
      <c r="D284" s="50" t="s">
        <v>259</v>
      </c>
      <c r="E284" s="66">
        <v>8</v>
      </c>
      <c r="F284" s="51" t="s">
        <v>55</v>
      </c>
      <c r="G284" s="70">
        <v>0</v>
      </c>
      <c r="H284" s="71">
        <f t="shared" si="169"/>
        <v>8</v>
      </c>
      <c r="I284" s="73">
        <v>165</v>
      </c>
      <c r="J284" s="73">
        <f t="shared" si="170"/>
        <v>1320</v>
      </c>
      <c r="K284" s="74">
        <v>1.35</v>
      </c>
      <c r="L284" s="75">
        <f t="shared" si="164"/>
        <v>10.8</v>
      </c>
      <c r="M284" s="76">
        <f>'LABOR SHEET'!C$5</f>
        <v>57.65</v>
      </c>
      <c r="N284" s="73">
        <f t="shared" si="165"/>
        <v>77.827500000000001</v>
      </c>
      <c r="O284" s="73">
        <f t="shared" si="166"/>
        <v>622.62</v>
      </c>
      <c r="P284" s="73">
        <f t="shared" si="167"/>
        <v>242.82749999999999</v>
      </c>
      <c r="Q284" s="100">
        <f t="shared" si="168"/>
        <v>1942.62</v>
      </c>
      <c r="R284" s="90"/>
      <c r="S284" s="99"/>
      <c r="T284" s="99"/>
      <c r="U284" s="99"/>
      <c r="V284" s="99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</row>
    <row r="285" spans="1:36" s="29" customFormat="1">
      <c r="A285" s="48">
        <f>IF(G285&lt;&gt;"",1+MAX($A$3:A284),"")</f>
        <v>232</v>
      </c>
      <c r="B285" s="230"/>
      <c r="C285" s="68"/>
      <c r="D285" s="50" t="s">
        <v>260</v>
      </c>
      <c r="E285" s="66">
        <v>15</v>
      </c>
      <c r="F285" s="51" t="s">
        <v>55</v>
      </c>
      <c r="G285" s="70">
        <v>0</v>
      </c>
      <c r="H285" s="71">
        <f t="shared" si="169"/>
        <v>15</v>
      </c>
      <c r="I285" s="73">
        <v>185</v>
      </c>
      <c r="J285" s="73">
        <f t="shared" si="170"/>
        <v>2775</v>
      </c>
      <c r="K285" s="74">
        <v>1.1499999999999999</v>
      </c>
      <c r="L285" s="75">
        <f t="shared" si="164"/>
        <v>17.25</v>
      </c>
      <c r="M285" s="76">
        <f>'LABOR SHEET'!C$5</f>
        <v>57.65</v>
      </c>
      <c r="N285" s="73">
        <f t="shared" si="165"/>
        <v>66.297499999999999</v>
      </c>
      <c r="O285" s="73">
        <f t="shared" si="166"/>
        <v>994.46249999999998</v>
      </c>
      <c r="P285" s="73">
        <f t="shared" si="167"/>
        <v>251.29750000000001</v>
      </c>
      <c r="Q285" s="100">
        <f t="shared" si="168"/>
        <v>3769.4625000000001</v>
      </c>
      <c r="R285" s="90"/>
      <c r="S285" s="99"/>
      <c r="T285" s="99"/>
      <c r="U285" s="99"/>
      <c r="V285" s="99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</row>
    <row r="286" spans="1:36" s="29" customFormat="1">
      <c r="A286" s="48">
        <f>IF(G286&lt;&gt;"",1+MAX($A$3:A285),"")</f>
        <v>233</v>
      </c>
      <c r="B286" s="230"/>
      <c r="C286" s="68"/>
      <c r="D286" s="50" t="s">
        <v>261</v>
      </c>
      <c r="E286" s="66">
        <v>10</v>
      </c>
      <c r="F286" s="51" t="s">
        <v>55</v>
      </c>
      <c r="G286" s="70">
        <v>0</v>
      </c>
      <c r="H286" s="71">
        <f t="shared" si="169"/>
        <v>10</v>
      </c>
      <c r="I286" s="73">
        <v>266</v>
      </c>
      <c r="J286" s="73">
        <f t="shared" si="170"/>
        <v>2660</v>
      </c>
      <c r="K286" s="74">
        <v>1.4</v>
      </c>
      <c r="L286" s="75">
        <f t="shared" si="164"/>
        <v>14</v>
      </c>
      <c r="M286" s="76">
        <f>'LABOR SHEET'!C$5</f>
        <v>57.65</v>
      </c>
      <c r="N286" s="73">
        <f t="shared" si="165"/>
        <v>80.709999999999994</v>
      </c>
      <c r="O286" s="73">
        <f t="shared" si="166"/>
        <v>807.1</v>
      </c>
      <c r="P286" s="73">
        <f t="shared" si="167"/>
        <v>346.71</v>
      </c>
      <c r="Q286" s="100">
        <f t="shared" si="168"/>
        <v>3467.1</v>
      </c>
      <c r="R286" s="90"/>
      <c r="S286" s="99"/>
      <c r="T286" s="99"/>
      <c r="U286" s="99"/>
      <c r="V286" s="99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</row>
    <row r="287" spans="1:36" s="29" customFormat="1">
      <c r="A287" s="48">
        <f>IF(G287&lt;&gt;"",1+MAX($A$3:A286),"")</f>
        <v>234</v>
      </c>
      <c r="B287" s="230"/>
      <c r="C287" s="68"/>
      <c r="D287" s="50" t="s">
        <v>262</v>
      </c>
      <c r="E287" s="66">
        <v>6</v>
      </c>
      <c r="F287" s="51" t="s">
        <v>55</v>
      </c>
      <c r="G287" s="70">
        <v>0</v>
      </c>
      <c r="H287" s="71">
        <f t="shared" si="169"/>
        <v>6</v>
      </c>
      <c r="I287" s="73">
        <v>310</v>
      </c>
      <c r="J287" s="73">
        <f t="shared" si="170"/>
        <v>1860</v>
      </c>
      <c r="K287" s="74">
        <v>1.45</v>
      </c>
      <c r="L287" s="75">
        <f t="shared" si="164"/>
        <v>8.6999999999999993</v>
      </c>
      <c r="M287" s="76">
        <f>'LABOR SHEET'!C$5</f>
        <v>57.65</v>
      </c>
      <c r="N287" s="73">
        <f t="shared" si="165"/>
        <v>83.592500000000001</v>
      </c>
      <c r="O287" s="73">
        <f t="shared" si="166"/>
        <v>501.55500000000001</v>
      </c>
      <c r="P287" s="73">
        <f t="shared" si="167"/>
        <v>393.59249999999997</v>
      </c>
      <c r="Q287" s="100">
        <f t="shared" si="168"/>
        <v>2361.5549999999998</v>
      </c>
      <c r="R287" s="90"/>
      <c r="S287" s="99"/>
      <c r="T287" s="99"/>
      <c r="U287" s="99"/>
      <c r="V287" s="99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</row>
    <row r="288" spans="1:36" s="29" customFormat="1">
      <c r="A288" s="48">
        <f>IF(G288&lt;&gt;"",1+MAX($A$3:A287),"")</f>
        <v>235</v>
      </c>
      <c r="B288" s="230"/>
      <c r="C288" s="68"/>
      <c r="D288" s="50" t="s">
        <v>263</v>
      </c>
      <c r="E288" s="66">
        <v>5</v>
      </c>
      <c r="F288" s="51" t="s">
        <v>55</v>
      </c>
      <c r="G288" s="70">
        <v>0</v>
      </c>
      <c r="H288" s="71">
        <f t="shared" si="169"/>
        <v>5</v>
      </c>
      <c r="I288" s="73">
        <v>355</v>
      </c>
      <c r="J288" s="73">
        <f t="shared" si="170"/>
        <v>1775</v>
      </c>
      <c r="K288" s="74">
        <v>1.5</v>
      </c>
      <c r="L288" s="75">
        <f t="shared" si="164"/>
        <v>7.5</v>
      </c>
      <c r="M288" s="76">
        <f>'LABOR SHEET'!C$5</f>
        <v>57.65</v>
      </c>
      <c r="N288" s="73">
        <f t="shared" si="165"/>
        <v>86.474999999999994</v>
      </c>
      <c r="O288" s="73">
        <f t="shared" si="166"/>
        <v>432.375</v>
      </c>
      <c r="P288" s="73">
        <f t="shared" si="167"/>
        <v>441.47500000000002</v>
      </c>
      <c r="Q288" s="100">
        <f t="shared" si="168"/>
        <v>2207.375</v>
      </c>
      <c r="R288" s="90"/>
      <c r="S288" s="99"/>
      <c r="T288" s="99"/>
      <c r="U288" s="99"/>
      <c r="V288" s="99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</row>
    <row r="289" spans="1:36" s="29" customFormat="1">
      <c r="A289" s="48" t="str">
        <f>IF(G289&lt;&gt;"",1+MAX($A$3:A288),"")</f>
        <v/>
      </c>
      <c r="B289" s="230"/>
      <c r="C289" s="68"/>
      <c r="D289" s="50"/>
      <c r="E289" s="66"/>
      <c r="F289" s="51"/>
      <c r="G289" s="70"/>
      <c r="H289" s="71"/>
      <c r="I289" s="77"/>
      <c r="J289" s="73"/>
      <c r="K289" s="74"/>
      <c r="L289" s="75"/>
      <c r="M289" s="76"/>
      <c r="N289" s="73"/>
      <c r="O289" s="73"/>
      <c r="P289" s="73"/>
      <c r="Q289" s="100"/>
      <c r="R289" s="90"/>
      <c r="S289" s="99"/>
      <c r="T289" s="99"/>
      <c r="U289" s="99"/>
      <c r="V289" s="99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</row>
    <row r="290" spans="1:36" s="29" customFormat="1" ht="18">
      <c r="A290" s="48" t="str">
        <f>IF(G290&lt;&gt;"",1+MAX($A$3:A289),"")</f>
        <v/>
      </c>
      <c r="B290" s="230"/>
      <c r="C290" s="66"/>
      <c r="D290" s="67" t="s">
        <v>264</v>
      </c>
      <c r="E290" s="51"/>
      <c r="F290" s="51"/>
      <c r="G290" s="51"/>
      <c r="H290" s="51"/>
      <c r="I290" s="77"/>
      <c r="J290" s="73"/>
      <c r="K290" s="74"/>
      <c r="L290" s="83"/>
      <c r="M290" s="84"/>
      <c r="N290" s="73"/>
      <c r="O290" s="73"/>
      <c r="P290" s="73"/>
      <c r="Q290" s="97"/>
      <c r="R290" s="98"/>
      <c r="S290" s="99"/>
      <c r="T290" s="99"/>
      <c r="U290" s="99"/>
      <c r="V290" s="99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</row>
    <row r="291" spans="1:36" s="29" customFormat="1" ht="46.8">
      <c r="A291" s="48">
        <f>IF(G291&lt;&gt;"",1+MAX($A$3:A290),"")</f>
        <v>236</v>
      </c>
      <c r="B291" s="230"/>
      <c r="C291" s="68"/>
      <c r="D291" s="105" t="s">
        <v>265</v>
      </c>
      <c r="E291" s="66">
        <v>1</v>
      </c>
      <c r="F291" s="51" t="s">
        <v>55</v>
      </c>
      <c r="G291" s="70">
        <v>0</v>
      </c>
      <c r="H291" s="71">
        <f t="shared" ref="H291:H293" si="171">E291*(1+G291)</f>
        <v>1</v>
      </c>
      <c r="I291" s="73">
        <f>26226+3450</f>
        <v>29676</v>
      </c>
      <c r="J291" s="73">
        <f t="shared" ref="J291:J293" si="172">I291*H291</f>
        <v>29676</v>
      </c>
      <c r="K291" s="74">
        <v>10.5</v>
      </c>
      <c r="L291" s="75">
        <f t="shared" ref="L291:L297" si="173">+K291*H291</f>
        <v>10.5</v>
      </c>
      <c r="M291" s="76">
        <f>'LABOR SHEET'!C$5</f>
        <v>57.65</v>
      </c>
      <c r="N291" s="73">
        <f t="shared" ref="N291:N297" si="174">K291*M291</f>
        <v>605.32500000000005</v>
      </c>
      <c r="O291" s="73">
        <f t="shared" ref="O291:O297" si="175">M291*L291</f>
        <v>605.32500000000005</v>
      </c>
      <c r="P291" s="73">
        <f t="shared" ref="P291:P297" si="176">I291+N291</f>
        <v>30281.325000000001</v>
      </c>
      <c r="Q291" s="100">
        <f t="shared" ref="Q291:Q297" si="177">P291*H291</f>
        <v>30281.325000000001</v>
      </c>
      <c r="R291" s="90"/>
      <c r="S291" s="99"/>
      <c r="T291" s="99"/>
      <c r="U291" s="99"/>
      <c r="V291" s="99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</row>
    <row r="292" spans="1:36" s="29" customFormat="1" ht="46.8">
      <c r="A292" s="48">
        <f>IF(G292&lt;&gt;"",1+MAX($A$3:A291),"")</f>
        <v>237</v>
      </c>
      <c r="B292" s="230"/>
      <c r="C292" s="68"/>
      <c r="D292" s="105" t="s">
        <v>266</v>
      </c>
      <c r="E292" s="66">
        <v>1</v>
      </c>
      <c r="F292" s="51" t="s">
        <v>55</v>
      </c>
      <c r="G292" s="70">
        <v>0</v>
      </c>
      <c r="H292" s="71">
        <f t="shared" si="171"/>
        <v>1</v>
      </c>
      <c r="I292" s="73">
        <f>26226+3450</f>
        <v>29676</v>
      </c>
      <c r="J292" s="73">
        <f t="shared" si="172"/>
        <v>29676</v>
      </c>
      <c r="K292" s="74">
        <v>10.5</v>
      </c>
      <c r="L292" s="75">
        <f t="shared" si="173"/>
        <v>10.5</v>
      </c>
      <c r="M292" s="76">
        <f>'LABOR SHEET'!C$5</f>
        <v>57.65</v>
      </c>
      <c r="N292" s="73">
        <f t="shared" si="174"/>
        <v>605.32500000000005</v>
      </c>
      <c r="O292" s="73">
        <f t="shared" si="175"/>
        <v>605.32500000000005</v>
      </c>
      <c r="P292" s="73">
        <f t="shared" si="176"/>
        <v>30281.325000000001</v>
      </c>
      <c r="Q292" s="100">
        <f t="shared" si="177"/>
        <v>30281.325000000001</v>
      </c>
      <c r="R292" s="90"/>
      <c r="S292" s="99"/>
      <c r="T292" s="99"/>
      <c r="U292" s="99"/>
      <c r="V292" s="99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</row>
    <row r="293" spans="1:36" s="29" customFormat="1">
      <c r="A293" s="48">
        <f>IF(G293&lt;&gt;"",1+MAX($A$3:A292),"")</f>
        <v>238</v>
      </c>
      <c r="B293" s="230"/>
      <c r="C293" s="68"/>
      <c r="D293" s="105" t="s">
        <v>267</v>
      </c>
      <c r="E293" s="66">
        <v>1</v>
      </c>
      <c r="F293" s="51" t="s">
        <v>55</v>
      </c>
      <c r="G293" s="70">
        <v>0</v>
      </c>
      <c r="H293" s="71">
        <f t="shared" si="171"/>
        <v>1</v>
      </c>
      <c r="I293" s="73">
        <v>831.41</v>
      </c>
      <c r="J293" s="73">
        <f t="shared" si="172"/>
        <v>831.41</v>
      </c>
      <c r="K293" s="74">
        <v>3.5</v>
      </c>
      <c r="L293" s="75">
        <f t="shared" si="173"/>
        <v>3.5</v>
      </c>
      <c r="M293" s="76">
        <f>'LABOR SHEET'!C$5</f>
        <v>57.65</v>
      </c>
      <c r="N293" s="73">
        <f t="shared" si="174"/>
        <v>201.77500000000001</v>
      </c>
      <c r="O293" s="73">
        <f t="shared" si="175"/>
        <v>201.77500000000001</v>
      </c>
      <c r="P293" s="73">
        <f t="shared" si="176"/>
        <v>1033.1849999999999</v>
      </c>
      <c r="Q293" s="100">
        <f t="shared" si="177"/>
        <v>1033.1849999999999</v>
      </c>
      <c r="R293" s="90"/>
      <c r="S293" s="99"/>
      <c r="T293" s="99"/>
      <c r="U293" s="99"/>
      <c r="V293" s="99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</row>
    <row r="294" spans="1:36" s="29" customFormat="1">
      <c r="A294" s="48">
        <f>IF(G294&lt;&gt;"",1+MAX($A$3:A293),"")</f>
        <v>239</v>
      </c>
      <c r="B294" s="230"/>
      <c r="C294" s="68"/>
      <c r="D294" s="105" t="s">
        <v>268</v>
      </c>
      <c r="E294" s="66">
        <v>1</v>
      </c>
      <c r="F294" s="51" t="s">
        <v>55</v>
      </c>
      <c r="G294" s="70">
        <v>0</v>
      </c>
      <c r="H294" s="71">
        <f t="shared" ref="H294:H297" si="178">E294*(1+G294)</f>
        <v>1</v>
      </c>
      <c r="I294" s="73">
        <v>831.41</v>
      </c>
      <c r="J294" s="73">
        <f t="shared" ref="J294:J297" si="179">I294*H294</f>
        <v>831.41</v>
      </c>
      <c r="K294" s="74">
        <v>3.5</v>
      </c>
      <c r="L294" s="75">
        <f t="shared" si="173"/>
        <v>3.5</v>
      </c>
      <c r="M294" s="76">
        <f>'LABOR SHEET'!C$5</f>
        <v>57.65</v>
      </c>
      <c r="N294" s="73">
        <f t="shared" si="174"/>
        <v>201.77500000000001</v>
      </c>
      <c r="O294" s="73">
        <f t="shared" si="175"/>
        <v>201.77500000000001</v>
      </c>
      <c r="P294" s="73">
        <f t="shared" si="176"/>
        <v>1033.1849999999999</v>
      </c>
      <c r="Q294" s="100">
        <f t="shared" si="177"/>
        <v>1033.1849999999999</v>
      </c>
      <c r="R294" s="90"/>
      <c r="S294" s="99"/>
      <c r="T294" s="99"/>
      <c r="U294" s="99"/>
      <c r="V294" s="99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</row>
    <row r="295" spans="1:36" s="29" customFormat="1" ht="78">
      <c r="A295" s="48">
        <f>IF(G295&lt;&gt;"",1+MAX($A$3:A294),"")</f>
        <v>240</v>
      </c>
      <c r="B295" s="230"/>
      <c r="C295" s="68"/>
      <c r="D295" s="105" t="s">
        <v>269</v>
      </c>
      <c r="E295" s="66">
        <v>1</v>
      </c>
      <c r="F295" s="51" t="s">
        <v>55</v>
      </c>
      <c r="G295" s="70">
        <v>0</v>
      </c>
      <c r="H295" s="71">
        <f t="shared" si="178"/>
        <v>1</v>
      </c>
      <c r="I295" s="73">
        <v>21500</v>
      </c>
      <c r="J295" s="73">
        <f t="shared" si="179"/>
        <v>21500</v>
      </c>
      <c r="K295" s="74">
        <v>8.5</v>
      </c>
      <c r="L295" s="75">
        <f t="shared" si="173"/>
        <v>8.5</v>
      </c>
      <c r="M295" s="76">
        <f>'LABOR SHEET'!C$5</f>
        <v>57.65</v>
      </c>
      <c r="N295" s="73">
        <f t="shared" si="174"/>
        <v>490.02499999999998</v>
      </c>
      <c r="O295" s="73">
        <f t="shared" si="175"/>
        <v>490.02499999999998</v>
      </c>
      <c r="P295" s="73">
        <f t="shared" si="176"/>
        <v>21990.025000000001</v>
      </c>
      <c r="Q295" s="100">
        <f t="shared" si="177"/>
        <v>21990.025000000001</v>
      </c>
      <c r="R295" s="90"/>
      <c r="S295" s="99"/>
      <c r="T295" s="99"/>
      <c r="U295" s="99"/>
      <c r="V295" s="99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</row>
    <row r="296" spans="1:36" s="29" customFormat="1" ht="46.8">
      <c r="A296" s="48">
        <f>IF(G296&lt;&gt;"",1+MAX($A$3:A295),"")</f>
        <v>241</v>
      </c>
      <c r="B296" s="230"/>
      <c r="C296" s="68"/>
      <c r="D296" s="105" t="s">
        <v>270</v>
      </c>
      <c r="E296" s="66">
        <v>1</v>
      </c>
      <c r="F296" s="51" t="s">
        <v>55</v>
      </c>
      <c r="G296" s="70">
        <v>0</v>
      </c>
      <c r="H296" s="71">
        <f t="shared" si="178"/>
        <v>1</v>
      </c>
      <c r="I296" s="73">
        <v>1752.36</v>
      </c>
      <c r="J296" s="73">
        <f t="shared" si="179"/>
        <v>1752.36</v>
      </c>
      <c r="K296" s="74">
        <v>3.5</v>
      </c>
      <c r="L296" s="75">
        <f t="shared" si="173"/>
        <v>3.5</v>
      </c>
      <c r="M296" s="76">
        <f>'LABOR SHEET'!C$5</f>
        <v>57.65</v>
      </c>
      <c r="N296" s="73">
        <f t="shared" si="174"/>
        <v>201.77500000000001</v>
      </c>
      <c r="O296" s="73">
        <f t="shared" si="175"/>
        <v>201.77500000000001</v>
      </c>
      <c r="P296" s="73">
        <f t="shared" si="176"/>
        <v>1954.135</v>
      </c>
      <c r="Q296" s="100">
        <f t="shared" si="177"/>
        <v>1954.135</v>
      </c>
      <c r="R296" s="90"/>
      <c r="S296" s="99"/>
      <c r="T296" s="99"/>
      <c r="U296" s="99"/>
      <c r="V296" s="99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</row>
    <row r="297" spans="1:36" s="29" customFormat="1" ht="46.8">
      <c r="A297" s="48">
        <f>IF(G297&lt;&gt;"",1+MAX($A$3:A296),"")</f>
        <v>242</v>
      </c>
      <c r="B297" s="230"/>
      <c r="C297" s="68"/>
      <c r="D297" s="105" t="s">
        <v>271</v>
      </c>
      <c r="E297" s="66">
        <v>1</v>
      </c>
      <c r="F297" s="51" t="s">
        <v>55</v>
      </c>
      <c r="G297" s="70">
        <v>0</v>
      </c>
      <c r="H297" s="71">
        <f t="shared" si="178"/>
        <v>1</v>
      </c>
      <c r="I297" s="73">
        <v>1752.36</v>
      </c>
      <c r="J297" s="73">
        <f t="shared" si="179"/>
        <v>1752.36</v>
      </c>
      <c r="K297" s="74">
        <v>3.5</v>
      </c>
      <c r="L297" s="75">
        <f t="shared" si="173"/>
        <v>3.5</v>
      </c>
      <c r="M297" s="76">
        <f>'LABOR SHEET'!C$5</f>
        <v>57.65</v>
      </c>
      <c r="N297" s="73">
        <f t="shared" si="174"/>
        <v>201.77500000000001</v>
      </c>
      <c r="O297" s="73">
        <f t="shared" si="175"/>
        <v>201.77500000000001</v>
      </c>
      <c r="P297" s="73">
        <f t="shared" si="176"/>
        <v>1954.135</v>
      </c>
      <c r="Q297" s="100">
        <f t="shared" si="177"/>
        <v>1954.135</v>
      </c>
      <c r="R297" s="90"/>
      <c r="S297" s="99"/>
      <c r="T297" s="99"/>
      <c r="U297" s="99"/>
      <c r="V297" s="99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</row>
    <row r="298" spans="1:36" s="29" customFormat="1">
      <c r="A298" s="48" t="str">
        <f>IF(G298&lt;&gt;"",1+MAX($A$3:A297),"")</f>
        <v/>
      </c>
      <c r="B298" s="230"/>
      <c r="C298" s="68"/>
      <c r="D298" s="50"/>
      <c r="E298" s="66"/>
      <c r="F298" s="51"/>
      <c r="G298" s="70"/>
      <c r="H298" s="71"/>
      <c r="I298" s="77"/>
      <c r="J298" s="73"/>
      <c r="K298" s="74"/>
      <c r="L298" s="75"/>
      <c r="M298" s="76"/>
      <c r="N298" s="73"/>
      <c r="O298" s="73"/>
      <c r="P298" s="73"/>
      <c r="Q298" s="100"/>
      <c r="R298" s="90"/>
      <c r="S298" s="99"/>
      <c r="T298" s="99"/>
      <c r="U298" s="99"/>
      <c r="V298" s="99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</row>
    <row r="299" spans="1:36" s="29" customFormat="1">
      <c r="A299" s="48" t="str">
        <f>IF(G299&lt;&gt;"",1+MAX($A$3:A298),"")</f>
        <v/>
      </c>
      <c r="B299" s="230"/>
      <c r="C299" s="68"/>
      <c r="D299" s="72" t="s">
        <v>272</v>
      </c>
      <c r="E299" s="66"/>
      <c r="F299" s="51"/>
      <c r="G299" s="70"/>
      <c r="H299" s="71"/>
      <c r="I299" s="77"/>
      <c r="J299" s="73"/>
      <c r="K299" s="74"/>
      <c r="L299" s="75"/>
      <c r="M299" s="76"/>
      <c r="N299" s="73"/>
      <c r="O299" s="73"/>
      <c r="P299" s="73"/>
      <c r="Q299" s="100"/>
      <c r="R299" s="90"/>
      <c r="S299" s="99"/>
      <c r="T299" s="99"/>
      <c r="U299" s="99"/>
      <c r="V299" s="99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</row>
    <row r="300" spans="1:36" s="29" customFormat="1">
      <c r="A300" s="48">
        <f>IF(G300&lt;&gt;"",1+MAX($A$3:A299),"")</f>
        <v>243</v>
      </c>
      <c r="B300" s="230"/>
      <c r="C300" s="68"/>
      <c r="D300" s="50" t="s">
        <v>273</v>
      </c>
      <c r="E300" s="66">
        <v>2</v>
      </c>
      <c r="F300" s="51" t="s">
        <v>55</v>
      </c>
      <c r="G300" s="70">
        <v>0</v>
      </c>
      <c r="H300" s="71">
        <f>E300*(1+G300)</f>
        <v>2</v>
      </c>
      <c r="I300" s="73">
        <v>273.82</v>
      </c>
      <c r="J300" s="73">
        <f>I300*H300</f>
        <v>547.64</v>
      </c>
      <c r="K300" s="74">
        <v>2.5</v>
      </c>
      <c r="L300" s="75">
        <f t="shared" ref="L300:L314" si="180">+K300*H300</f>
        <v>5</v>
      </c>
      <c r="M300" s="76">
        <f>'LABOR SHEET'!C$5</f>
        <v>57.65</v>
      </c>
      <c r="N300" s="73">
        <f t="shared" ref="N300:N314" si="181">K300*M300</f>
        <v>144.125</v>
      </c>
      <c r="O300" s="73">
        <f t="shared" ref="O300:O314" si="182">M300*L300</f>
        <v>288.25</v>
      </c>
      <c r="P300" s="73">
        <f t="shared" ref="P300:P314" si="183">I300+N300</f>
        <v>417.94499999999999</v>
      </c>
      <c r="Q300" s="100">
        <f t="shared" ref="Q300:Q314" si="184">P300*H300</f>
        <v>835.89</v>
      </c>
      <c r="R300" s="90"/>
      <c r="S300" s="99"/>
      <c r="T300" s="99"/>
      <c r="U300" s="99"/>
      <c r="V300" s="99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</row>
    <row r="301" spans="1:36" s="29" customFormat="1">
      <c r="A301" s="48">
        <f>IF(G301&lt;&gt;"",1+MAX($A$3:A300),"")</f>
        <v>244</v>
      </c>
      <c r="B301" s="230"/>
      <c r="C301" s="68"/>
      <c r="D301" s="50" t="s">
        <v>274</v>
      </c>
      <c r="E301" s="66">
        <v>4</v>
      </c>
      <c r="F301" s="51" t="s">
        <v>55</v>
      </c>
      <c r="G301" s="70">
        <v>0</v>
      </c>
      <c r="H301" s="71">
        <f t="shared" ref="H301:H311" si="185">E301*(1+G301)</f>
        <v>4</v>
      </c>
      <c r="I301" s="73">
        <v>11.38</v>
      </c>
      <c r="J301" s="73">
        <f t="shared" ref="J301:J311" si="186">I301*H301</f>
        <v>45.52</v>
      </c>
      <c r="K301" s="74">
        <v>0.6</v>
      </c>
      <c r="L301" s="75">
        <f t="shared" si="180"/>
        <v>2.4</v>
      </c>
      <c r="M301" s="76">
        <f>'LABOR SHEET'!C$5</f>
        <v>57.65</v>
      </c>
      <c r="N301" s="73">
        <f t="shared" si="181"/>
        <v>34.590000000000003</v>
      </c>
      <c r="O301" s="73">
        <f t="shared" si="182"/>
        <v>138.36000000000001</v>
      </c>
      <c r="P301" s="73">
        <f t="shared" si="183"/>
        <v>45.97</v>
      </c>
      <c r="Q301" s="100">
        <f t="shared" si="184"/>
        <v>183.88</v>
      </c>
      <c r="R301" s="90"/>
      <c r="S301" s="99"/>
      <c r="T301" s="99"/>
      <c r="U301" s="99"/>
      <c r="V301" s="99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</row>
    <row r="302" spans="1:36" s="29" customFormat="1">
      <c r="A302" s="48">
        <f>IF(G302&lt;&gt;"",1+MAX($A$3:A301),"")</f>
        <v>245</v>
      </c>
      <c r="B302" s="230"/>
      <c r="C302" s="68"/>
      <c r="D302" s="50" t="s">
        <v>250</v>
      </c>
      <c r="E302" s="66">
        <v>4</v>
      </c>
      <c r="F302" s="51" t="s">
        <v>55</v>
      </c>
      <c r="G302" s="70">
        <v>0</v>
      </c>
      <c r="H302" s="71">
        <f t="shared" si="185"/>
        <v>4</v>
      </c>
      <c r="I302" s="73">
        <v>23.5</v>
      </c>
      <c r="J302" s="73">
        <f t="shared" si="186"/>
        <v>94</v>
      </c>
      <c r="K302" s="74">
        <v>0.62</v>
      </c>
      <c r="L302" s="75">
        <f t="shared" si="180"/>
        <v>2.48</v>
      </c>
      <c r="M302" s="76">
        <f>'LABOR SHEET'!C$5</f>
        <v>57.65</v>
      </c>
      <c r="N302" s="73">
        <f t="shared" si="181"/>
        <v>35.743000000000002</v>
      </c>
      <c r="O302" s="73">
        <f t="shared" si="182"/>
        <v>142.97200000000001</v>
      </c>
      <c r="P302" s="73">
        <f t="shared" si="183"/>
        <v>59.243000000000002</v>
      </c>
      <c r="Q302" s="100">
        <f t="shared" si="184"/>
        <v>236.97200000000001</v>
      </c>
      <c r="R302" s="90"/>
      <c r="S302" s="99"/>
      <c r="T302" s="99"/>
      <c r="U302" s="99"/>
      <c r="V302" s="99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</row>
    <row r="303" spans="1:36" s="29" customFormat="1">
      <c r="A303" s="48">
        <f>IF(G303&lt;&gt;"",1+MAX($A$3:A302),"")</f>
        <v>246</v>
      </c>
      <c r="B303" s="230"/>
      <c r="C303" s="68"/>
      <c r="D303" s="50" t="s">
        <v>275</v>
      </c>
      <c r="E303" s="66">
        <v>4</v>
      </c>
      <c r="F303" s="51" t="s">
        <v>55</v>
      </c>
      <c r="G303" s="70">
        <v>0</v>
      </c>
      <c r="H303" s="71">
        <f t="shared" si="185"/>
        <v>4</v>
      </c>
      <c r="I303" s="73">
        <v>25.5</v>
      </c>
      <c r="J303" s="73">
        <f t="shared" si="186"/>
        <v>102</v>
      </c>
      <c r="K303" s="74">
        <v>0.55000000000000004</v>
      </c>
      <c r="L303" s="75">
        <f t="shared" si="180"/>
        <v>2.2000000000000002</v>
      </c>
      <c r="M303" s="76">
        <f>'LABOR SHEET'!C$5</f>
        <v>57.65</v>
      </c>
      <c r="N303" s="73">
        <f t="shared" si="181"/>
        <v>31.7075</v>
      </c>
      <c r="O303" s="73">
        <f t="shared" si="182"/>
        <v>126.83</v>
      </c>
      <c r="P303" s="73">
        <f t="shared" si="183"/>
        <v>57.207500000000003</v>
      </c>
      <c r="Q303" s="100">
        <f t="shared" si="184"/>
        <v>228.83</v>
      </c>
      <c r="R303" s="90"/>
      <c r="S303" s="99"/>
      <c r="T303" s="99"/>
      <c r="U303" s="99"/>
      <c r="V303" s="99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</row>
    <row r="304" spans="1:36" s="29" customFormat="1">
      <c r="A304" s="48">
        <f>IF(G304&lt;&gt;"",1+MAX($A$3:A303),"")</f>
        <v>247</v>
      </c>
      <c r="B304" s="230"/>
      <c r="C304" s="68"/>
      <c r="D304" s="50" t="s">
        <v>276</v>
      </c>
      <c r="E304" s="66">
        <v>8</v>
      </c>
      <c r="F304" s="51" t="s">
        <v>55</v>
      </c>
      <c r="G304" s="70">
        <v>0</v>
      </c>
      <c r="H304" s="71">
        <f t="shared" si="185"/>
        <v>8</v>
      </c>
      <c r="I304" s="73">
        <v>17.59</v>
      </c>
      <c r="J304" s="73">
        <f t="shared" si="186"/>
        <v>140.72</v>
      </c>
      <c r="K304" s="74">
        <v>0.57999999999999996</v>
      </c>
      <c r="L304" s="75">
        <f t="shared" si="180"/>
        <v>4.6399999999999997</v>
      </c>
      <c r="M304" s="76">
        <f>'LABOR SHEET'!C$5</f>
        <v>57.65</v>
      </c>
      <c r="N304" s="73">
        <f t="shared" si="181"/>
        <v>33.436999999999998</v>
      </c>
      <c r="O304" s="73">
        <f t="shared" si="182"/>
        <v>267.49599999999998</v>
      </c>
      <c r="P304" s="73">
        <f t="shared" si="183"/>
        <v>51.027000000000001</v>
      </c>
      <c r="Q304" s="100">
        <f t="shared" si="184"/>
        <v>408.21600000000001</v>
      </c>
      <c r="R304" s="90"/>
      <c r="S304" s="99"/>
      <c r="T304" s="99"/>
      <c r="U304" s="99"/>
      <c r="V304" s="99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</row>
    <row r="305" spans="1:36" s="29" customFormat="1">
      <c r="A305" s="48">
        <f>IF(G305&lt;&gt;"",1+MAX($A$3:A304),"")</f>
        <v>248</v>
      </c>
      <c r="B305" s="230"/>
      <c r="C305" s="68"/>
      <c r="D305" s="50" t="s">
        <v>277</v>
      </c>
      <c r="E305" s="66">
        <v>2</v>
      </c>
      <c r="F305" s="51" t="s">
        <v>55</v>
      </c>
      <c r="G305" s="70">
        <v>0</v>
      </c>
      <c r="H305" s="71">
        <f t="shared" si="185"/>
        <v>2</v>
      </c>
      <c r="I305" s="73">
        <v>19.622</v>
      </c>
      <c r="J305" s="73">
        <f t="shared" si="186"/>
        <v>39.244</v>
      </c>
      <c r="K305" s="74">
        <v>0.57999999999999996</v>
      </c>
      <c r="L305" s="75">
        <f t="shared" si="180"/>
        <v>1.1599999999999999</v>
      </c>
      <c r="M305" s="76">
        <f>'LABOR SHEET'!C$5</f>
        <v>57.65</v>
      </c>
      <c r="N305" s="73">
        <f t="shared" si="181"/>
        <v>33.436999999999998</v>
      </c>
      <c r="O305" s="73">
        <f t="shared" si="182"/>
        <v>66.873999999999995</v>
      </c>
      <c r="P305" s="73">
        <f t="shared" si="183"/>
        <v>53.058999999999997</v>
      </c>
      <c r="Q305" s="100">
        <f t="shared" si="184"/>
        <v>106.11799999999999</v>
      </c>
      <c r="R305" s="90"/>
      <c r="S305" s="99"/>
      <c r="T305" s="99"/>
      <c r="U305" s="99"/>
      <c r="V305" s="99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</row>
    <row r="306" spans="1:36" s="29" customFormat="1">
      <c r="A306" s="48">
        <f>IF(G306&lt;&gt;"",1+MAX($A$3:A305),"")</f>
        <v>249</v>
      </c>
      <c r="B306" s="230"/>
      <c r="C306" s="68"/>
      <c r="D306" s="50" t="s">
        <v>278</v>
      </c>
      <c r="E306" s="66">
        <v>2</v>
      </c>
      <c r="F306" s="51" t="s">
        <v>55</v>
      </c>
      <c r="G306" s="70">
        <v>0</v>
      </c>
      <c r="H306" s="71">
        <f t="shared" si="185"/>
        <v>2</v>
      </c>
      <c r="I306" s="73">
        <v>40.25</v>
      </c>
      <c r="J306" s="73">
        <f t="shared" si="186"/>
        <v>80.5</v>
      </c>
      <c r="K306" s="74">
        <v>0.64</v>
      </c>
      <c r="L306" s="75">
        <f t="shared" si="180"/>
        <v>1.28</v>
      </c>
      <c r="M306" s="76">
        <f>'LABOR SHEET'!C$5</f>
        <v>57.65</v>
      </c>
      <c r="N306" s="73">
        <f t="shared" si="181"/>
        <v>36.896000000000001</v>
      </c>
      <c r="O306" s="73">
        <f t="shared" si="182"/>
        <v>73.792000000000002</v>
      </c>
      <c r="P306" s="73">
        <f t="shared" si="183"/>
        <v>77.146000000000001</v>
      </c>
      <c r="Q306" s="100">
        <f t="shared" si="184"/>
        <v>154.292</v>
      </c>
      <c r="R306" s="90"/>
      <c r="S306" s="99"/>
      <c r="T306" s="99"/>
      <c r="U306" s="99"/>
      <c r="V306" s="99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</row>
    <row r="307" spans="1:36" s="29" customFormat="1">
      <c r="A307" s="48">
        <f>IF(G307&lt;&gt;"",1+MAX($A$3:A306),"")</f>
        <v>250</v>
      </c>
      <c r="B307" s="230"/>
      <c r="C307" s="68"/>
      <c r="D307" s="50" t="s">
        <v>279</v>
      </c>
      <c r="E307" s="66">
        <v>2</v>
      </c>
      <c r="F307" s="51" t="s">
        <v>55</v>
      </c>
      <c r="G307" s="70">
        <v>0</v>
      </c>
      <c r="H307" s="71">
        <f t="shared" si="185"/>
        <v>2</v>
      </c>
      <c r="I307" s="73">
        <v>85.5</v>
      </c>
      <c r="J307" s="73">
        <f t="shared" si="186"/>
        <v>171</v>
      </c>
      <c r="K307" s="74">
        <v>0.66</v>
      </c>
      <c r="L307" s="75">
        <f t="shared" si="180"/>
        <v>1.32</v>
      </c>
      <c r="M307" s="76">
        <f>'LABOR SHEET'!C$5</f>
        <v>57.65</v>
      </c>
      <c r="N307" s="73">
        <f t="shared" si="181"/>
        <v>38.048999999999999</v>
      </c>
      <c r="O307" s="73">
        <f t="shared" si="182"/>
        <v>76.097999999999999</v>
      </c>
      <c r="P307" s="73">
        <f t="shared" si="183"/>
        <v>123.54900000000001</v>
      </c>
      <c r="Q307" s="100">
        <f t="shared" si="184"/>
        <v>247.09800000000001</v>
      </c>
      <c r="R307" s="90"/>
      <c r="S307" s="99"/>
      <c r="T307" s="99"/>
      <c r="U307" s="99"/>
      <c r="V307" s="99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</row>
    <row r="308" spans="1:36" s="29" customFormat="1">
      <c r="A308" s="48">
        <f>IF(G308&lt;&gt;"",1+MAX($A$3:A307),"")</f>
        <v>251</v>
      </c>
      <c r="B308" s="230"/>
      <c r="C308" s="68"/>
      <c r="D308" s="50" t="s">
        <v>252</v>
      </c>
      <c r="E308" s="66">
        <v>4</v>
      </c>
      <c r="F308" s="51" t="s">
        <v>55</v>
      </c>
      <c r="G308" s="70">
        <v>0</v>
      </c>
      <c r="H308" s="71">
        <f t="shared" si="185"/>
        <v>4</v>
      </c>
      <c r="I308" s="73">
        <v>30.2</v>
      </c>
      <c r="J308" s="73">
        <f t="shared" si="186"/>
        <v>120.8</v>
      </c>
      <c r="K308" s="74">
        <v>0.62</v>
      </c>
      <c r="L308" s="75">
        <f t="shared" si="180"/>
        <v>2.48</v>
      </c>
      <c r="M308" s="76">
        <f>'LABOR SHEET'!C$5</f>
        <v>57.65</v>
      </c>
      <c r="N308" s="73">
        <f t="shared" si="181"/>
        <v>35.743000000000002</v>
      </c>
      <c r="O308" s="73">
        <f t="shared" si="182"/>
        <v>142.97200000000001</v>
      </c>
      <c r="P308" s="73">
        <f t="shared" si="183"/>
        <v>65.942999999999998</v>
      </c>
      <c r="Q308" s="100">
        <f t="shared" si="184"/>
        <v>263.77199999999999</v>
      </c>
      <c r="R308" s="90"/>
      <c r="S308" s="99"/>
      <c r="T308" s="99"/>
      <c r="U308" s="99"/>
      <c r="V308" s="99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</row>
    <row r="309" spans="1:36" s="29" customFormat="1">
      <c r="A309" s="48">
        <f>IF(G309&lt;&gt;"",1+MAX($A$3:A308),"")</f>
        <v>252</v>
      </c>
      <c r="B309" s="230"/>
      <c r="C309" s="68"/>
      <c r="D309" s="50" t="s">
        <v>255</v>
      </c>
      <c r="E309" s="66">
        <v>6</v>
      </c>
      <c r="F309" s="51" t="s">
        <v>55</v>
      </c>
      <c r="G309" s="70">
        <v>0</v>
      </c>
      <c r="H309" s="71">
        <f t="shared" si="185"/>
        <v>6</v>
      </c>
      <c r="I309" s="73">
        <v>65.5</v>
      </c>
      <c r="J309" s="73">
        <f t="shared" si="186"/>
        <v>393</v>
      </c>
      <c r="K309" s="74">
        <v>0.71</v>
      </c>
      <c r="L309" s="75">
        <f t="shared" si="180"/>
        <v>4.26</v>
      </c>
      <c r="M309" s="76">
        <f>'LABOR SHEET'!C$5</f>
        <v>57.65</v>
      </c>
      <c r="N309" s="73">
        <f t="shared" si="181"/>
        <v>40.9315</v>
      </c>
      <c r="O309" s="73">
        <f t="shared" si="182"/>
        <v>245.589</v>
      </c>
      <c r="P309" s="73">
        <f t="shared" si="183"/>
        <v>106.4315</v>
      </c>
      <c r="Q309" s="100">
        <f t="shared" si="184"/>
        <v>638.58900000000006</v>
      </c>
      <c r="R309" s="90"/>
      <c r="S309" s="99"/>
      <c r="T309" s="99"/>
      <c r="U309" s="99"/>
      <c r="V309" s="99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</row>
    <row r="310" spans="1:36" s="29" customFormat="1">
      <c r="A310" s="48">
        <f>IF(G310&lt;&gt;"",1+MAX($A$3:A309),"")</f>
        <v>253</v>
      </c>
      <c r="B310" s="230"/>
      <c r="C310" s="68"/>
      <c r="D310" s="50" t="s">
        <v>280</v>
      </c>
      <c r="E310" s="66">
        <v>1</v>
      </c>
      <c r="F310" s="51" t="s">
        <v>55</v>
      </c>
      <c r="G310" s="70">
        <v>0</v>
      </c>
      <c r="H310" s="71">
        <f t="shared" si="185"/>
        <v>1</v>
      </c>
      <c r="I310" s="73">
        <v>156.97</v>
      </c>
      <c r="J310" s="73">
        <f t="shared" si="186"/>
        <v>156.97</v>
      </c>
      <c r="K310" s="74">
        <v>0.75</v>
      </c>
      <c r="L310" s="75">
        <f t="shared" si="180"/>
        <v>0.75</v>
      </c>
      <c r="M310" s="76">
        <f>'LABOR SHEET'!C$5</f>
        <v>57.65</v>
      </c>
      <c r="N310" s="73">
        <f t="shared" si="181"/>
        <v>43.237499999999997</v>
      </c>
      <c r="O310" s="73">
        <f t="shared" si="182"/>
        <v>43.237499999999997</v>
      </c>
      <c r="P310" s="73">
        <f t="shared" si="183"/>
        <v>200.20750000000001</v>
      </c>
      <c r="Q310" s="100">
        <f t="shared" si="184"/>
        <v>200.20750000000001</v>
      </c>
      <c r="R310" s="90"/>
      <c r="S310" s="99"/>
      <c r="T310" s="99"/>
      <c r="U310" s="99"/>
      <c r="V310" s="99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</row>
    <row r="311" spans="1:36" s="29" customFormat="1">
      <c r="A311" s="48">
        <f>IF(G311&lt;&gt;"",1+MAX($A$3:A310),"")</f>
        <v>254</v>
      </c>
      <c r="B311" s="230"/>
      <c r="C311" s="68"/>
      <c r="D311" s="50" t="s">
        <v>281</v>
      </c>
      <c r="E311" s="66">
        <v>2</v>
      </c>
      <c r="F311" s="51" t="s">
        <v>55</v>
      </c>
      <c r="G311" s="70">
        <v>0</v>
      </c>
      <c r="H311" s="71">
        <f t="shared" si="185"/>
        <v>2</v>
      </c>
      <c r="I311" s="73">
        <v>72.45</v>
      </c>
      <c r="J311" s="73">
        <f t="shared" si="186"/>
        <v>144.9</v>
      </c>
      <c r="K311" s="74">
        <v>0.78</v>
      </c>
      <c r="L311" s="75">
        <f t="shared" si="180"/>
        <v>1.56</v>
      </c>
      <c r="M311" s="76">
        <f>'LABOR SHEET'!C$5</f>
        <v>57.65</v>
      </c>
      <c r="N311" s="73">
        <f t="shared" si="181"/>
        <v>44.966999999999999</v>
      </c>
      <c r="O311" s="73">
        <f t="shared" si="182"/>
        <v>89.933999999999997</v>
      </c>
      <c r="P311" s="73">
        <f t="shared" si="183"/>
        <v>117.417</v>
      </c>
      <c r="Q311" s="100">
        <f t="shared" si="184"/>
        <v>234.834</v>
      </c>
      <c r="R311" s="90"/>
      <c r="S311" s="99"/>
      <c r="T311" s="99"/>
      <c r="U311" s="99"/>
      <c r="V311" s="99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</row>
    <row r="312" spans="1:36" s="29" customFormat="1">
      <c r="A312" s="48">
        <f>IF(G312&lt;&gt;"",1+MAX($A$3:A311),"")</f>
        <v>255</v>
      </c>
      <c r="B312" s="230"/>
      <c r="C312" s="68"/>
      <c r="D312" s="50" t="s">
        <v>282</v>
      </c>
      <c r="E312" s="66">
        <v>2</v>
      </c>
      <c r="F312" s="51" t="s">
        <v>55</v>
      </c>
      <c r="G312" s="70">
        <v>0</v>
      </c>
      <c r="H312" s="71">
        <f t="shared" ref="H312:H323" si="187">E312*(1+G312)</f>
        <v>2</v>
      </c>
      <c r="I312" s="73">
        <v>108</v>
      </c>
      <c r="J312" s="73">
        <f t="shared" ref="J312:J323" si="188">I312*H312</f>
        <v>216</v>
      </c>
      <c r="K312" s="74">
        <v>1.2</v>
      </c>
      <c r="L312" s="75">
        <f t="shared" si="180"/>
        <v>2.4</v>
      </c>
      <c r="M312" s="76">
        <f>'LABOR SHEET'!C$5</f>
        <v>57.65</v>
      </c>
      <c r="N312" s="73">
        <f t="shared" si="181"/>
        <v>69.180000000000007</v>
      </c>
      <c r="O312" s="73">
        <f t="shared" si="182"/>
        <v>138.36000000000001</v>
      </c>
      <c r="P312" s="73">
        <f t="shared" si="183"/>
        <v>177.18</v>
      </c>
      <c r="Q312" s="100">
        <f t="shared" si="184"/>
        <v>354.36</v>
      </c>
      <c r="R312" s="90"/>
      <c r="S312" s="99"/>
      <c r="T312" s="99"/>
      <c r="U312" s="99"/>
      <c r="V312" s="99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</row>
    <row r="313" spans="1:36" s="29" customFormat="1">
      <c r="A313" s="48">
        <f>IF(G313&lt;&gt;"",1+MAX($A$3:A312),"")</f>
        <v>256</v>
      </c>
      <c r="B313" s="230"/>
      <c r="C313" s="68"/>
      <c r="D313" s="50" t="s">
        <v>283</v>
      </c>
      <c r="E313" s="66">
        <v>2</v>
      </c>
      <c r="F313" s="51" t="s">
        <v>55</v>
      </c>
      <c r="G313" s="70">
        <v>0</v>
      </c>
      <c r="H313" s="71">
        <f t="shared" si="187"/>
        <v>2</v>
      </c>
      <c r="I313" s="73">
        <v>99.99</v>
      </c>
      <c r="J313" s="73">
        <f t="shared" si="188"/>
        <v>199.98</v>
      </c>
      <c r="K313" s="74">
        <v>0.6</v>
      </c>
      <c r="L313" s="75">
        <f t="shared" si="180"/>
        <v>1.2</v>
      </c>
      <c r="M313" s="76">
        <f>'LABOR SHEET'!C$5</f>
        <v>57.65</v>
      </c>
      <c r="N313" s="73">
        <f t="shared" si="181"/>
        <v>34.590000000000003</v>
      </c>
      <c r="O313" s="73">
        <f t="shared" si="182"/>
        <v>69.180000000000007</v>
      </c>
      <c r="P313" s="73">
        <f t="shared" si="183"/>
        <v>134.58000000000001</v>
      </c>
      <c r="Q313" s="100">
        <f t="shared" si="184"/>
        <v>269.16000000000003</v>
      </c>
      <c r="R313" s="90"/>
      <c r="S313" s="99"/>
      <c r="T313" s="99"/>
      <c r="U313" s="99"/>
      <c r="V313" s="99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</row>
    <row r="314" spans="1:36" s="29" customFormat="1">
      <c r="A314" s="48">
        <f>IF(G314&lt;&gt;"",1+MAX($A$3:A313),"")</f>
        <v>257</v>
      </c>
      <c r="B314" s="230"/>
      <c r="C314" s="68"/>
      <c r="D314" s="50" t="s">
        <v>284</v>
      </c>
      <c r="E314" s="66">
        <v>2</v>
      </c>
      <c r="F314" s="51" t="s">
        <v>55</v>
      </c>
      <c r="G314" s="70">
        <v>0</v>
      </c>
      <c r="H314" s="71">
        <f t="shared" si="187"/>
        <v>2</v>
      </c>
      <c r="I314" s="73">
        <f>13+1.5*32</f>
        <v>61</v>
      </c>
      <c r="J314" s="73">
        <f t="shared" si="188"/>
        <v>122</v>
      </c>
      <c r="K314" s="74">
        <f>0.025*32+0.1</f>
        <v>0.9</v>
      </c>
      <c r="L314" s="75">
        <f t="shared" si="180"/>
        <v>1.8</v>
      </c>
      <c r="M314" s="76">
        <f>'LABOR SHEET'!C$5</f>
        <v>57.65</v>
      </c>
      <c r="N314" s="73">
        <f t="shared" si="181"/>
        <v>51.884999999999998</v>
      </c>
      <c r="O314" s="73">
        <f t="shared" si="182"/>
        <v>103.77</v>
      </c>
      <c r="P314" s="73">
        <f t="shared" si="183"/>
        <v>112.88500000000001</v>
      </c>
      <c r="Q314" s="100">
        <f t="shared" si="184"/>
        <v>225.77</v>
      </c>
      <c r="R314" s="90"/>
      <c r="S314" s="99"/>
      <c r="T314" s="99"/>
      <c r="U314" s="99"/>
      <c r="V314" s="99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</row>
    <row r="315" spans="1:36" s="29" customFormat="1">
      <c r="A315" s="48" t="str">
        <f>IF(G315&lt;&gt;"",1+MAX($A$3:A314),"")</f>
        <v/>
      </c>
      <c r="B315" s="230"/>
      <c r="C315" s="68"/>
      <c r="D315" s="50"/>
      <c r="E315" s="66"/>
      <c r="F315" s="51"/>
      <c r="G315" s="70"/>
      <c r="H315" s="71"/>
      <c r="I315" s="77"/>
      <c r="J315" s="73"/>
      <c r="K315" s="74"/>
      <c r="L315" s="75"/>
      <c r="M315" s="76"/>
      <c r="N315" s="73"/>
      <c r="O315" s="73"/>
      <c r="P315" s="73"/>
      <c r="Q315" s="100"/>
      <c r="R315" s="90"/>
      <c r="S315" s="99"/>
      <c r="T315" s="99"/>
      <c r="U315" s="99"/>
      <c r="V315" s="99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</row>
    <row r="316" spans="1:36" s="29" customFormat="1">
      <c r="A316" s="48" t="str">
        <f>IF(G316&lt;&gt;"",1+MAX($A$3:A315),"")</f>
        <v/>
      </c>
      <c r="B316" s="230"/>
      <c r="C316" s="68"/>
      <c r="D316" s="72" t="s">
        <v>285</v>
      </c>
      <c r="E316" s="66"/>
      <c r="F316" s="51"/>
      <c r="G316" s="70"/>
      <c r="H316" s="71"/>
      <c r="I316" s="77"/>
      <c r="J316" s="73"/>
      <c r="K316" s="74"/>
      <c r="L316" s="75"/>
      <c r="M316" s="76"/>
      <c r="N316" s="73"/>
      <c r="O316" s="73"/>
      <c r="P316" s="73"/>
      <c r="Q316" s="100"/>
      <c r="R316" s="90"/>
      <c r="S316" s="99"/>
      <c r="T316" s="99"/>
      <c r="U316" s="99"/>
      <c r="V316" s="99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</row>
    <row r="317" spans="1:36" s="29" customFormat="1">
      <c r="A317" s="48">
        <f>IF(G317&lt;&gt;"",1+MAX($A$3:A316),"")</f>
        <v>258</v>
      </c>
      <c r="B317" s="230"/>
      <c r="C317" s="68"/>
      <c r="D317" s="50" t="s">
        <v>286</v>
      </c>
      <c r="E317" s="66">
        <v>1</v>
      </c>
      <c r="F317" s="51" t="s">
        <v>55</v>
      </c>
      <c r="G317" s="70">
        <v>0</v>
      </c>
      <c r="H317" s="71">
        <f t="shared" si="187"/>
        <v>1</v>
      </c>
      <c r="I317" s="73">
        <v>250</v>
      </c>
      <c r="J317" s="73">
        <f t="shared" si="188"/>
        <v>250</v>
      </c>
      <c r="K317" s="74">
        <v>2.5</v>
      </c>
      <c r="L317" s="75">
        <f t="shared" ref="L317:L323" si="189">+K317*H317</f>
        <v>2.5</v>
      </c>
      <c r="M317" s="76">
        <f>'LABOR SHEET'!C$5</f>
        <v>57.65</v>
      </c>
      <c r="N317" s="73">
        <f t="shared" ref="N317:N323" si="190">K317*M317</f>
        <v>144.125</v>
      </c>
      <c r="O317" s="73">
        <f t="shared" ref="O317:O323" si="191">M317*L317</f>
        <v>144.125</v>
      </c>
      <c r="P317" s="73">
        <f t="shared" ref="P317:P323" si="192">I317+N317</f>
        <v>394.125</v>
      </c>
      <c r="Q317" s="100">
        <f t="shared" ref="Q317:Q323" si="193">P317*H317</f>
        <v>394.125</v>
      </c>
      <c r="R317" s="90"/>
      <c r="S317" s="99"/>
      <c r="T317" s="99"/>
      <c r="U317" s="99"/>
      <c r="V317" s="99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</row>
    <row r="318" spans="1:36" s="29" customFormat="1">
      <c r="A318" s="48">
        <f>IF(G318&lt;&gt;"",1+MAX($A$3:A317),"")</f>
        <v>259</v>
      </c>
      <c r="B318" s="230"/>
      <c r="C318" s="68"/>
      <c r="D318" s="50" t="s">
        <v>287</v>
      </c>
      <c r="E318" s="66">
        <v>2</v>
      </c>
      <c r="F318" s="51" t="s">
        <v>55</v>
      </c>
      <c r="G318" s="70">
        <v>0</v>
      </c>
      <c r="H318" s="71">
        <f t="shared" si="187"/>
        <v>2</v>
      </c>
      <c r="I318" s="73">
        <v>88</v>
      </c>
      <c r="J318" s="73">
        <f t="shared" si="188"/>
        <v>176</v>
      </c>
      <c r="K318" s="74">
        <v>0.85</v>
      </c>
      <c r="L318" s="75">
        <f t="shared" si="189"/>
        <v>1.7</v>
      </c>
      <c r="M318" s="76">
        <f>'LABOR SHEET'!C$5</f>
        <v>57.65</v>
      </c>
      <c r="N318" s="73">
        <f t="shared" si="190"/>
        <v>49.002499999999998</v>
      </c>
      <c r="O318" s="73">
        <f t="shared" si="191"/>
        <v>98.004999999999995</v>
      </c>
      <c r="P318" s="73">
        <f t="shared" si="192"/>
        <v>137.0025</v>
      </c>
      <c r="Q318" s="100">
        <f t="shared" si="193"/>
        <v>274.005</v>
      </c>
      <c r="R318" s="90"/>
      <c r="S318" s="99"/>
      <c r="T318" s="99"/>
      <c r="U318" s="99"/>
      <c r="V318" s="99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</row>
    <row r="319" spans="1:36" s="29" customFormat="1">
      <c r="A319" s="48">
        <f>IF(G319&lt;&gt;"",1+MAX($A$3:A318),"")</f>
        <v>260</v>
      </c>
      <c r="B319" s="230"/>
      <c r="C319" s="68"/>
      <c r="D319" s="50" t="s">
        <v>288</v>
      </c>
      <c r="E319" s="66">
        <v>2</v>
      </c>
      <c r="F319" s="51" t="s">
        <v>55</v>
      </c>
      <c r="G319" s="70">
        <v>0</v>
      </c>
      <c r="H319" s="71">
        <f t="shared" si="187"/>
        <v>2</v>
      </c>
      <c r="I319" s="73">
        <v>28.5</v>
      </c>
      <c r="J319" s="73">
        <f t="shared" si="188"/>
        <v>57</v>
      </c>
      <c r="K319" s="74">
        <v>0.35</v>
      </c>
      <c r="L319" s="75">
        <f t="shared" si="189"/>
        <v>0.7</v>
      </c>
      <c r="M319" s="76">
        <f>'LABOR SHEET'!C$5</f>
        <v>57.65</v>
      </c>
      <c r="N319" s="73">
        <f t="shared" si="190"/>
        <v>20.177499999999998</v>
      </c>
      <c r="O319" s="73">
        <f t="shared" si="191"/>
        <v>40.354999999999997</v>
      </c>
      <c r="P319" s="73">
        <f t="shared" si="192"/>
        <v>48.677500000000002</v>
      </c>
      <c r="Q319" s="100">
        <f t="shared" si="193"/>
        <v>97.355000000000004</v>
      </c>
      <c r="R319" s="90"/>
      <c r="S319" s="99"/>
      <c r="T319" s="99"/>
      <c r="U319" s="99"/>
      <c r="V319" s="99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</row>
    <row r="320" spans="1:36" s="29" customFormat="1">
      <c r="A320" s="48">
        <f>IF(G320&lt;&gt;"",1+MAX($A$3:A319),"")</f>
        <v>261</v>
      </c>
      <c r="B320" s="230"/>
      <c r="C320" s="68"/>
      <c r="D320" s="50" t="s">
        <v>289</v>
      </c>
      <c r="E320" s="66">
        <v>1</v>
      </c>
      <c r="F320" s="51" t="s">
        <v>55</v>
      </c>
      <c r="G320" s="70">
        <v>0</v>
      </c>
      <c r="H320" s="71">
        <f t="shared" si="187"/>
        <v>1</v>
      </c>
      <c r="I320" s="73">
        <v>112.7</v>
      </c>
      <c r="J320" s="73">
        <f t="shared" si="188"/>
        <v>112.7</v>
      </c>
      <c r="K320" s="74">
        <v>0.4</v>
      </c>
      <c r="L320" s="75">
        <f t="shared" si="189"/>
        <v>0.4</v>
      </c>
      <c r="M320" s="76">
        <f>'LABOR SHEET'!C$5</f>
        <v>57.65</v>
      </c>
      <c r="N320" s="73">
        <f t="shared" si="190"/>
        <v>23.06</v>
      </c>
      <c r="O320" s="73">
        <f t="shared" si="191"/>
        <v>23.06</v>
      </c>
      <c r="P320" s="73">
        <f t="shared" si="192"/>
        <v>135.76</v>
      </c>
      <c r="Q320" s="100">
        <f t="shared" si="193"/>
        <v>135.76</v>
      </c>
      <c r="R320" s="90"/>
      <c r="S320" s="99"/>
      <c r="T320" s="99"/>
      <c r="U320" s="99"/>
      <c r="V320" s="99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</row>
    <row r="321" spans="1:36" s="29" customFormat="1">
      <c r="A321" s="48">
        <f>IF(G321&lt;&gt;"",1+MAX($A$3:A320),"")</f>
        <v>262</v>
      </c>
      <c r="B321" s="230"/>
      <c r="C321" s="68"/>
      <c r="D321" s="50" t="s">
        <v>290</v>
      </c>
      <c r="E321" s="66">
        <v>1</v>
      </c>
      <c r="F321" s="51" t="s">
        <v>55</v>
      </c>
      <c r="G321" s="70">
        <v>0</v>
      </c>
      <c r="H321" s="71">
        <f t="shared" si="187"/>
        <v>1</v>
      </c>
      <c r="I321" s="73">
        <v>112</v>
      </c>
      <c r="J321" s="73">
        <f t="shared" si="188"/>
        <v>112</v>
      </c>
      <c r="K321" s="74">
        <v>0.42</v>
      </c>
      <c r="L321" s="75">
        <f t="shared" si="189"/>
        <v>0.42</v>
      </c>
      <c r="M321" s="76">
        <f>'LABOR SHEET'!C$5</f>
        <v>57.65</v>
      </c>
      <c r="N321" s="73">
        <f t="shared" si="190"/>
        <v>24.213000000000001</v>
      </c>
      <c r="O321" s="73">
        <f t="shared" si="191"/>
        <v>24.213000000000001</v>
      </c>
      <c r="P321" s="73">
        <f t="shared" si="192"/>
        <v>136.21299999999999</v>
      </c>
      <c r="Q321" s="100">
        <f t="shared" si="193"/>
        <v>136.21299999999999</v>
      </c>
      <c r="R321" s="90"/>
      <c r="S321" s="99"/>
      <c r="T321" s="99"/>
      <c r="U321" s="99"/>
      <c r="V321" s="99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</row>
    <row r="322" spans="1:36" s="29" customFormat="1">
      <c r="A322" s="48">
        <f>IF(G322&lt;&gt;"",1+MAX($A$3:A321),"")</f>
        <v>263</v>
      </c>
      <c r="B322" s="230"/>
      <c r="C322" s="68"/>
      <c r="D322" s="50" t="s">
        <v>291</v>
      </c>
      <c r="E322" s="66">
        <v>2</v>
      </c>
      <c r="F322" s="51" t="s">
        <v>55</v>
      </c>
      <c r="G322" s="70">
        <v>0</v>
      </c>
      <c r="H322" s="71">
        <f t="shared" si="187"/>
        <v>2</v>
      </c>
      <c r="I322" s="73">
        <v>101</v>
      </c>
      <c r="J322" s="73">
        <f t="shared" si="188"/>
        <v>202</v>
      </c>
      <c r="K322" s="74">
        <v>0.71</v>
      </c>
      <c r="L322" s="75">
        <f t="shared" si="189"/>
        <v>1.42</v>
      </c>
      <c r="M322" s="76">
        <f>'LABOR SHEET'!C$5</f>
        <v>57.65</v>
      </c>
      <c r="N322" s="73">
        <f t="shared" si="190"/>
        <v>40.9315</v>
      </c>
      <c r="O322" s="73">
        <f t="shared" si="191"/>
        <v>81.863</v>
      </c>
      <c r="P322" s="73">
        <f t="shared" si="192"/>
        <v>141.9315</v>
      </c>
      <c r="Q322" s="100">
        <f t="shared" si="193"/>
        <v>283.863</v>
      </c>
      <c r="R322" s="90"/>
      <c r="S322" s="99"/>
      <c r="T322" s="99"/>
      <c r="U322" s="99"/>
      <c r="V322" s="99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</row>
    <row r="323" spans="1:36" s="29" customFormat="1">
      <c r="A323" s="48">
        <f>IF(G323&lt;&gt;"",1+MAX($A$3:A322),"")</f>
        <v>264</v>
      </c>
      <c r="B323" s="230"/>
      <c r="C323" s="68"/>
      <c r="D323" s="50" t="s">
        <v>292</v>
      </c>
      <c r="E323" s="66">
        <v>2</v>
      </c>
      <c r="F323" s="51" t="s">
        <v>55</v>
      </c>
      <c r="G323" s="70">
        <v>0</v>
      </c>
      <c r="H323" s="71">
        <f t="shared" si="187"/>
        <v>2</v>
      </c>
      <c r="I323" s="73">
        <v>25.5</v>
      </c>
      <c r="J323" s="73">
        <f t="shared" si="188"/>
        <v>51</v>
      </c>
      <c r="K323" s="74">
        <v>0.35</v>
      </c>
      <c r="L323" s="75">
        <f t="shared" si="189"/>
        <v>0.7</v>
      </c>
      <c r="M323" s="76">
        <f>'LABOR SHEET'!C$5</f>
        <v>57.65</v>
      </c>
      <c r="N323" s="73">
        <f t="shared" si="190"/>
        <v>20.177499999999998</v>
      </c>
      <c r="O323" s="73">
        <f t="shared" si="191"/>
        <v>40.354999999999997</v>
      </c>
      <c r="P323" s="73">
        <f t="shared" si="192"/>
        <v>45.677500000000002</v>
      </c>
      <c r="Q323" s="100">
        <f t="shared" si="193"/>
        <v>91.355000000000004</v>
      </c>
      <c r="R323" s="90"/>
      <c r="S323" s="99"/>
      <c r="T323" s="99"/>
      <c r="U323" s="99"/>
      <c r="V323" s="99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</row>
    <row r="324" spans="1:36" s="29" customFormat="1">
      <c r="A324" s="48" t="str">
        <f>IF(G324&lt;&gt;"",1+MAX($A$3:A323),"")</f>
        <v/>
      </c>
      <c r="B324" s="230"/>
      <c r="C324" s="68"/>
      <c r="D324" s="50"/>
      <c r="E324" s="66"/>
      <c r="F324" s="51"/>
      <c r="G324" s="70"/>
      <c r="H324" s="71"/>
      <c r="I324" s="77"/>
      <c r="J324" s="73"/>
      <c r="K324" s="74"/>
      <c r="L324" s="75"/>
      <c r="M324" s="76"/>
      <c r="N324" s="73"/>
      <c r="O324" s="73"/>
      <c r="P324" s="73"/>
      <c r="Q324" s="100"/>
      <c r="R324" s="90"/>
      <c r="S324" s="99"/>
      <c r="T324" s="99"/>
      <c r="U324" s="99"/>
      <c r="V324" s="99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</row>
    <row r="325" spans="1:36" s="29" customFormat="1" ht="18">
      <c r="A325" s="48" t="str">
        <f>IF(G325&lt;&gt;"",1+MAX($A$3:A324),"")</f>
        <v/>
      </c>
      <c r="B325" s="230"/>
      <c r="C325" s="66"/>
      <c r="D325" s="67" t="s">
        <v>293</v>
      </c>
      <c r="E325" s="51"/>
      <c r="F325" s="51"/>
      <c r="G325" s="51"/>
      <c r="H325" s="51"/>
      <c r="I325" s="77"/>
      <c r="J325" s="73"/>
      <c r="K325" s="74"/>
      <c r="L325" s="83"/>
      <c r="M325" s="84"/>
      <c r="N325" s="73"/>
      <c r="O325" s="73"/>
      <c r="P325" s="73"/>
      <c r="Q325" s="97"/>
      <c r="R325" s="98"/>
      <c r="S325" s="99"/>
      <c r="T325" s="99"/>
      <c r="U325" s="99"/>
      <c r="V325" s="99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</row>
    <row r="326" spans="1:36" s="29" customFormat="1">
      <c r="A326" s="48">
        <f>IF(G326&lt;&gt;"",1+MAX($A$3:A325),"")</f>
        <v>265</v>
      </c>
      <c r="B326" s="230"/>
      <c r="C326" s="68"/>
      <c r="D326" s="105" t="s">
        <v>294</v>
      </c>
      <c r="E326" s="66">
        <v>1</v>
      </c>
      <c r="F326" s="51" t="s">
        <v>55</v>
      </c>
      <c r="G326" s="70">
        <v>0</v>
      </c>
      <c r="H326" s="71">
        <f t="shared" ref="H326:H330" si="194">E326*(1+G326)</f>
        <v>1</v>
      </c>
      <c r="I326" s="73">
        <v>125</v>
      </c>
      <c r="J326" s="73">
        <f t="shared" ref="J326:J330" si="195">I326*H326</f>
        <v>125</v>
      </c>
      <c r="K326" s="74">
        <v>1.85</v>
      </c>
      <c r="L326" s="75">
        <f t="shared" ref="L326:L330" si="196">+K326*H326</f>
        <v>1.85</v>
      </c>
      <c r="M326" s="76">
        <f>'LABOR SHEET'!C$5</f>
        <v>57.65</v>
      </c>
      <c r="N326" s="73">
        <f t="shared" ref="N326:N330" si="197">K326*M326</f>
        <v>106.6525</v>
      </c>
      <c r="O326" s="73">
        <f t="shared" ref="O326:O330" si="198">M326*L326</f>
        <v>106.6525</v>
      </c>
      <c r="P326" s="73">
        <f t="shared" ref="P326:P330" si="199">I326+N326</f>
        <v>231.6525</v>
      </c>
      <c r="Q326" s="100">
        <f t="shared" ref="Q326:Q330" si="200">P326*H326</f>
        <v>231.6525</v>
      </c>
      <c r="R326" s="90"/>
      <c r="S326" s="99"/>
      <c r="T326" s="99"/>
      <c r="U326" s="99"/>
      <c r="V326" s="99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</row>
    <row r="327" spans="1:36" s="29" customFormat="1">
      <c r="A327" s="48">
        <f>IF(G327&lt;&gt;"",1+MAX($A$3:A326),"")</f>
        <v>266</v>
      </c>
      <c r="B327" s="230"/>
      <c r="C327" s="68"/>
      <c r="D327" s="105" t="s">
        <v>295</v>
      </c>
      <c r="E327" s="66">
        <v>3</v>
      </c>
      <c r="F327" s="51" t="s">
        <v>55</v>
      </c>
      <c r="G327" s="70">
        <v>0</v>
      </c>
      <c r="H327" s="71">
        <f t="shared" si="194"/>
        <v>3</v>
      </c>
      <c r="I327" s="73">
        <v>125</v>
      </c>
      <c r="J327" s="73">
        <f t="shared" si="195"/>
        <v>375</v>
      </c>
      <c r="K327" s="74">
        <v>1.85</v>
      </c>
      <c r="L327" s="75">
        <f t="shared" si="196"/>
        <v>5.55</v>
      </c>
      <c r="M327" s="76">
        <f>'LABOR SHEET'!C$5</f>
        <v>57.65</v>
      </c>
      <c r="N327" s="73">
        <f t="shared" si="197"/>
        <v>106.6525</v>
      </c>
      <c r="O327" s="73">
        <f t="shared" si="198"/>
        <v>319.95749999999998</v>
      </c>
      <c r="P327" s="73">
        <f t="shared" si="199"/>
        <v>231.6525</v>
      </c>
      <c r="Q327" s="100">
        <f t="shared" si="200"/>
        <v>694.95749999999998</v>
      </c>
      <c r="R327" s="90"/>
      <c r="S327" s="99"/>
      <c r="T327" s="99"/>
      <c r="U327" s="99"/>
      <c r="V327" s="99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</row>
    <row r="328" spans="1:36" s="29" customFormat="1">
      <c r="A328" s="48">
        <f>IF(G328&lt;&gt;"",1+MAX($A$3:A327),"")</f>
        <v>267</v>
      </c>
      <c r="B328" s="230"/>
      <c r="C328" s="68"/>
      <c r="D328" s="105" t="s">
        <v>296</v>
      </c>
      <c r="E328" s="66">
        <v>2</v>
      </c>
      <c r="F328" s="51" t="s">
        <v>55</v>
      </c>
      <c r="G328" s="70">
        <v>0</v>
      </c>
      <c r="H328" s="71">
        <f t="shared" si="194"/>
        <v>2</v>
      </c>
      <c r="I328" s="73">
        <v>1799</v>
      </c>
      <c r="J328" s="73">
        <f t="shared" si="195"/>
        <v>3598</v>
      </c>
      <c r="K328" s="74">
        <v>3.2</v>
      </c>
      <c r="L328" s="75">
        <f t="shared" si="196"/>
        <v>6.4</v>
      </c>
      <c r="M328" s="76">
        <f>'LABOR SHEET'!C$5</f>
        <v>57.65</v>
      </c>
      <c r="N328" s="73">
        <f t="shared" si="197"/>
        <v>184.48</v>
      </c>
      <c r="O328" s="73">
        <f t="shared" si="198"/>
        <v>368.96</v>
      </c>
      <c r="P328" s="73">
        <f t="shared" si="199"/>
        <v>1983.48</v>
      </c>
      <c r="Q328" s="100">
        <f t="shared" si="200"/>
        <v>3966.96</v>
      </c>
      <c r="R328" s="90"/>
      <c r="S328" s="99"/>
      <c r="T328" s="99"/>
      <c r="U328" s="99"/>
      <c r="V328" s="99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</row>
    <row r="329" spans="1:36" s="29" customFormat="1">
      <c r="A329" s="48">
        <f>IF(G329&lt;&gt;"",1+MAX($A$3:A328),"")</f>
        <v>268</v>
      </c>
      <c r="B329" s="230"/>
      <c r="C329" s="68"/>
      <c r="D329" s="105" t="s">
        <v>297</v>
      </c>
      <c r="E329" s="66">
        <v>1</v>
      </c>
      <c r="F329" s="51" t="s">
        <v>55</v>
      </c>
      <c r="G329" s="70">
        <v>0</v>
      </c>
      <c r="H329" s="71">
        <f t="shared" si="194"/>
        <v>1</v>
      </c>
      <c r="I329" s="73">
        <v>94.51</v>
      </c>
      <c r="J329" s="73">
        <f t="shared" si="195"/>
        <v>94.51</v>
      </c>
      <c r="K329" s="74">
        <v>1.38</v>
      </c>
      <c r="L329" s="75">
        <f t="shared" si="196"/>
        <v>1.38</v>
      </c>
      <c r="M329" s="76">
        <f>'LABOR SHEET'!C$5</f>
        <v>57.65</v>
      </c>
      <c r="N329" s="73">
        <f t="shared" si="197"/>
        <v>79.557000000000002</v>
      </c>
      <c r="O329" s="73">
        <f t="shared" si="198"/>
        <v>79.557000000000002</v>
      </c>
      <c r="P329" s="73">
        <f t="shared" si="199"/>
        <v>174.06700000000001</v>
      </c>
      <c r="Q329" s="100">
        <f t="shared" si="200"/>
        <v>174.06700000000001</v>
      </c>
      <c r="R329" s="90"/>
      <c r="S329" s="99"/>
      <c r="T329" s="99"/>
      <c r="U329" s="99"/>
      <c r="V329" s="99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</row>
    <row r="330" spans="1:36" s="29" customFormat="1">
      <c r="A330" s="48">
        <f>IF(G330&lt;&gt;"",1+MAX($A$3:A329),"")</f>
        <v>269</v>
      </c>
      <c r="B330" s="230"/>
      <c r="C330" s="68"/>
      <c r="D330" s="105" t="s">
        <v>298</v>
      </c>
      <c r="E330" s="66">
        <v>1</v>
      </c>
      <c r="F330" s="51" t="s">
        <v>55</v>
      </c>
      <c r="G330" s="70">
        <v>0</v>
      </c>
      <c r="H330" s="71">
        <f t="shared" si="194"/>
        <v>1</v>
      </c>
      <c r="I330" s="73">
        <v>4544.8900000000003</v>
      </c>
      <c r="J330" s="73">
        <f t="shared" si="195"/>
        <v>4544.8900000000003</v>
      </c>
      <c r="K330" s="74">
        <v>4.5</v>
      </c>
      <c r="L330" s="75">
        <f t="shared" si="196"/>
        <v>4.5</v>
      </c>
      <c r="M330" s="76">
        <f>'LABOR SHEET'!C$5</f>
        <v>57.65</v>
      </c>
      <c r="N330" s="73">
        <f t="shared" si="197"/>
        <v>259.42500000000001</v>
      </c>
      <c r="O330" s="73">
        <f t="shared" si="198"/>
        <v>259.42500000000001</v>
      </c>
      <c r="P330" s="73">
        <f t="shared" si="199"/>
        <v>4804.3149999999996</v>
      </c>
      <c r="Q330" s="100">
        <f t="shared" si="200"/>
        <v>4804.3149999999996</v>
      </c>
      <c r="R330" s="90"/>
      <c r="S330" s="99"/>
      <c r="T330" s="99"/>
      <c r="U330" s="99"/>
      <c r="V330" s="99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</row>
    <row r="331" spans="1:36" s="29" customFormat="1">
      <c r="A331" s="48">
        <f>IF(G331&lt;&gt;"",1+MAX($A$3:A330),"")</f>
        <v>270</v>
      </c>
      <c r="B331" s="230"/>
      <c r="C331" s="68"/>
      <c r="D331" s="105" t="s">
        <v>299</v>
      </c>
      <c r="E331" s="66">
        <v>1</v>
      </c>
      <c r="F331" s="51" t="s">
        <v>55</v>
      </c>
      <c r="G331" s="70">
        <v>0</v>
      </c>
      <c r="H331" s="71">
        <f t="shared" ref="H331:H348" si="201">E331*(1+G331)</f>
        <v>1</v>
      </c>
      <c r="I331" s="73">
        <v>2015</v>
      </c>
      <c r="J331" s="73">
        <f t="shared" ref="J331:J348" si="202">I331*H331</f>
        <v>2015</v>
      </c>
      <c r="K331" s="74">
        <v>5.35</v>
      </c>
      <c r="L331" s="75">
        <f t="shared" ref="L331:L353" si="203">+K331*H331</f>
        <v>5.35</v>
      </c>
      <c r="M331" s="76">
        <f>'LABOR SHEET'!C$5</f>
        <v>57.65</v>
      </c>
      <c r="N331" s="73">
        <f t="shared" ref="N331:N353" si="204">K331*M331</f>
        <v>308.42750000000001</v>
      </c>
      <c r="O331" s="73">
        <f t="shared" ref="O331:O353" si="205">M331*L331</f>
        <v>308.42750000000001</v>
      </c>
      <c r="P331" s="73">
        <f t="shared" ref="P331:P353" si="206">I331+N331</f>
        <v>2323.4274999999998</v>
      </c>
      <c r="Q331" s="100">
        <f t="shared" ref="Q331:Q353" si="207">P331*H331</f>
        <v>2323.4274999999998</v>
      </c>
      <c r="R331" s="90"/>
      <c r="S331" s="99"/>
      <c r="T331" s="99"/>
      <c r="U331" s="99"/>
      <c r="V331" s="99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</row>
    <row r="332" spans="1:36" s="29" customFormat="1">
      <c r="A332" s="48">
        <f>IF(G332&lt;&gt;"",1+MAX($A$3:A331),"")</f>
        <v>271</v>
      </c>
      <c r="B332" s="230"/>
      <c r="C332" s="68"/>
      <c r="D332" s="105" t="s">
        <v>300</v>
      </c>
      <c r="E332" s="66">
        <v>4</v>
      </c>
      <c r="F332" s="51" t="s">
        <v>55</v>
      </c>
      <c r="G332" s="70">
        <v>0</v>
      </c>
      <c r="H332" s="71">
        <f t="shared" si="201"/>
        <v>4</v>
      </c>
      <c r="I332" s="73">
        <v>3058.2</v>
      </c>
      <c r="J332" s="73">
        <f t="shared" si="202"/>
        <v>12232.8</v>
      </c>
      <c r="K332" s="74">
        <v>5.15</v>
      </c>
      <c r="L332" s="75">
        <f t="shared" si="203"/>
        <v>20.6</v>
      </c>
      <c r="M332" s="76">
        <f>'LABOR SHEET'!C$5</f>
        <v>57.65</v>
      </c>
      <c r="N332" s="73">
        <f t="shared" si="204"/>
        <v>296.89749999999998</v>
      </c>
      <c r="O332" s="73">
        <f t="shared" si="205"/>
        <v>1187.5899999999999</v>
      </c>
      <c r="P332" s="73">
        <f t="shared" si="206"/>
        <v>3355.0974999999999</v>
      </c>
      <c r="Q332" s="100">
        <f t="shared" si="207"/>
        <v>13420.39</v>
      </c>
      <c r="R332" s="90"/>
      <c r="S332" s="99"/>
      <c r="T332" s="99"/>
      <c r="U332" s="99"/>
      <c r="V332" s="99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</row>
    <row r="333" spans="1:36" s="29" customFormat="1">
      <c r="A333" s="48">
        <f>IF(G333&lt;&gt;"",1+MAX($A$3:A332),"")</f>
        <v>272</v>
      </c>
      <c r="B333" s="230"/>
      <c r="C333" s="68"/>
      <c r="D333" s="105" t="s">
        <v>301</v>
      </c>
      <c r="E333" s="66">
        <v>8</v>
      </c>
      <c r="F333" s="51" t="s">
        <v>55</v>
      </c>
      <c r="G333" s="70">
        <v>0</v>
      </c>
      <c r="H333" s="71">
        <f t="shared" si="201"/>
        <v>8</v>
      </c>
      <c r="I333" s="73">
        <v>1949.99</v>
      </c>
      <c r="J333" s="73">
        <f t="shared" si="202"/>
        <v>15599.92</v>
      </c>
      <c r="K333" s="74">
        <v>5.15</v>
      </c>
      <c r="L333" s="75">
        <f t="shared" si="203"/>
        <v>41.2</v>
      </c>
      <c r="M333" s="76">
        <f>'LABOR SHEET'!C$5</f>
        <v>57.65</v>
      </c>
      <c r="N333" s="73">
        <f t="shared" si="204"/>
        <v>296.89749999999998</v>
      </c>
      <c r="O333" s="73">
        <f t="shared" si="205"/>
        <v>2375.1799999999998</v>
      </c>
      <c r="P333" s="73">
        <f t="shared" si="206"/>
        <v>2246.8874999999998</v>
      </c>
      <c r="Q333" s="100">
        <f t="shared" si="207"/>
        <v>17975.099999999999</v>
      </c>
      <c r="R333" s="90"/>
      <c r="S333" s="99"/>
      <c r="T333" s="99"/>
      <c r="U333" s="99"/>
      <c r="V333" s="99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</row>
    <row r="334" spans="1:36" s="29" customFormat="1">
      <c r="A334" s="48">
        <f>IF(G334&lt;&gt;"",1+MAX($A$3:A333),"")</f>
        <v>273</v>
      </c>
      <c r="B334" s="230"/>
      <c r="C334" s="68"/>
      <c r="D334" s="105" t="s">
        <v>302</v>
      </c>
      <c r="E334" s="66">
        <v>8</v>
      </c>
      <c r="F334" s="51" t="s">
        <v>55</v>
      </c>
      <c r="G334" s="70">
        <v>0</v>
      </c>
      <c r="H334" s="71">
        <f t="shared" si="201"/>
        <v>8</v>
      </c>
      <c r="I334" s="73">
        <v>380</v>
      </c>
      <c r="J334" s="73">
        <f t="shared" si="202"/>
        <v>3040</v>
      </c>
      <c r="K334" s="74">
        <v>2.85</v>
      </c>
      <c r="L334" s="75">
        <f t="shared" si="203"/>
        <v>22.8</v>
      </c>
      <c r="M334" s="76">
        <f>'LABOR SHEET'!C$5</f>
        <v>57.65</v>
      </c>
      <c r="N334" s="73">
        <f t="shared" si="204"/>
        <v>164.30250000000001</v>
      </c>
      <c r="O334" s="73">
        <f t="shared" si="205"/>
        <v>1314.42</v>
      </c>
      <c r="P334" s="73">
        <f t="shared" si="206"/>
        <v>544.30250000000001</v>
      </c>
      <c r="Q334" s="100">
        <f t="shared" si="207"/>
        <v>4354.42</v>
      </c>
      <c r="R334" s="90"/>
      <c r="S334" s="99"/>
      <c r="T334" s="99"/>
      <c r="U334" s="99"/>
      <c r="V334" s="99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</row>
    <row r="335" spans="1:36" s="29" customFormat="1">
      <c r="A335" s="48">
        <f>IF(G335&lt;&gt;"",1+MAX($A$3:A334),"")</f>
        <v>274</v>
      </c>
      <c r="B335" s="230"/>
      <c r="C335" s="68"/>
      <c r="D335" s="105" t="s">
        <v>303</v>
      </c>
      <c r="E335" s="66">
        <v>2</v>
      </c>
      <c r="F335" s="51" t="s">
        <v>55</v>
      </c>
      <c r="G335" s="70">
        <v>0</v>
      </c>
      <c r="H335" s="71">
        <f t="shared" si="201"/>
        <v>2</v>
      </c>
      <c r="I335" s="73">
        <v>1485</v>
      </c>
      <c r="J335" s="73">
        <f t="shared" si="202"/>
        <v>2970</v>
      </c>
      <c r="K335" s="74">
        <v>6.12</v>
      </c>
      <c r="L335" s="75">
        <f t="shared" si="203"/>
        <v>12.24</v>
      </c>
      <c r="M335" s="76">
        <f>'LABOR SHEET'!C$5</f>
        <v>57.65</v>
      </c>
      <c r="N335" s="73">
        <f t="shared" si="204"/>
        <v>352.81799999999998</v>
      </c>
      <c r="O335" s="73">
        <f t="shared" si="205"/>
        <v>705.63599999999997</v>
      </c>
      <c r="P335" s="73">
        <f t="shared" si="206"/>
        <v>1837.818</v>
      </c>
      <c r="Q335" s="100">
        <f t="shared" si="207"/>
        <v>3675.636</v>
      </c>
      <c r="R335" s="90"/>
      <c r="S335" s="99"/>
      <c r="T335" s="99"/>
      <c r="U335" s="99"/>
      <c r="V335" s="99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</row>
    <row r="336" spans="1:36" s="29" customFormat="1" ht="31.2">
      <c r="A336" s="48">
        <f>IF(G336&lt;&gt;"",1+MAX($A$3:A335),"")</f>
        <v>275</v>
      </c>
      <c r="B336" s="230"/>
      <c r="C336" s="68"/>
      <c r="D336" s="105" t="s">
        <v>304</v>
      </c>
      <c r="E336" s="66">
        <v>2</v>
      </c>
      <c r="F336" s="51" t="s">
        <v>55</v>
      </c>
      <c r="G336" s="70">
        <v>0</v>
      </c>
      <c r="H336" s="71">
        <f t="shared" si="201"/>
        <v>2</v>
      </c>
      <c r="I336" s="73">
        <v>2012</v>
      </c>
      <c r="J336" s="73">
        <f t="shared" si="202"/>
        <v>4024</v>
      </c>
      <c r="K336" s="74">
        <v>3.95</v>
      </c>
      <c r="L336" s="75">
        <f t="shared" si="203"/>
        <v>7.9</v>
      </c>
      <c r="M336" s="76">
        <f>'LABOR SHEET'!C$5</f>
        <v>57.65</v>
      </c>
      <c r="N336" s="73">
        <f t="shared" si="204"/>
        <v>227.7175</v>
      </c>
      <c r="O336" s="73">
        <f t="shared" si="205"/>
        <v>455.435</v>
      </c>
      <c r="P336" s="73">
        <f t="shared" si="206"/>
        <v>2239.7175000000002</v>
      </c>
      <c r="Q336" s="100">
        <f t="shared" si="207"/>
        <v>4479.4350000000004</v>
      </c>
      <c r="R336" s="90"/>
      <c r="S336" s="99"/>
      <c r="T336" s="99"/>
      <c r="U336" s="99"/>
      <c r="V336" s="99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</row>
    <row r="337" spans="1:36" s="29" customFormat="1" ht="31.2">
      <c r="A337" s="48">
        <f>IF(G337&lt;&gt;"",1+MAX($A$3:A336),"")</f>
        <v>276</v>
      </c>
      <c r="B337" s="230"/>
      <c r="C337" s="68"/>
      <c r="D337" s="105" t="s">
        <v>305</v>
      </c>
      <c r="E337" s="66">
        <v>1</v>
      </c>
      <c r="F337" s="51" t="s">
        <v>55</v>
      </c>
      <c r="G337" s="70">
        <v>0</v>
      </c>
      <c r="H337" s="71">
        <f t="shared" si="201"/>
        <v>1</v>
      </c>
      <c r="I337" s="73">
        <v>3061.8</v>
      </c>
      <c r="J337" s="73">
        <f t="shared" si="202"/>
        <v>3061.8</v>
      </c>
      <c r="K337" s="74">
        <v>4.6500000000000004</v>
      </c>
      <c r="L337" s="75">
        <f t="shared" si="203"/>
        <v>4.6500000000000004</v>
      </c>
      <c r="M337" s="76">
        <f>'LABOR SHEET'!C$5</f>
        <v>57.65</v>
      </c>
      <c r="N337" s="73">
        <f t="shared" si="204"/>
        <v>268.07249999999999</v>
      </c>
      <c r="O337" s="73">
        <f t="shared" si="205"/>
        <v>268.07249999999999</v>
      </c>
      <c r="P337" s="73">
        <f t="shared" si="206"/>
        <v>3329.8724999999999</v>
      </c>
      <c r="Q337" s="100">
        <f t="shared" si="207"/>
        <v>3329.8724999999999</v>
      </c>
      <c r="R337" s="90"/>
      <c r="S337" s="99"/>
      <c r="T337" s="99"/>
      <c r="U337" s="99"/>
      <c r="V337" s="99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</row>
    <row r="338" spans="1:36" s="29" customFormat="1" ht="31.2">
      <c r="A338" s="48">
        <f>IF(G338&lt;&gt;"",1+MAX($A$3:A337),"")</f>
        <v>277</v>
      </c>
      <c r="B338" s="230"/>
      <c r="C338" s="68"/>
      <c r="D338" s="105" t="s">
        <v>306</v>
      </c>
      <c r="E338" s="66">
        <v>2</v>
      </c>
      <c r="F338" s="51" t="s">
        <v>55</v>
      </c>
      <c r="G338" s="70">
        <v>0</v>
      </c>
      <c r="H338" s="71">
        <f t="shared" si="201"/>
        <v>2</v>
      </c>
      <c r="I338" s="73">
        <v>2937.5</v>
      </c>
      <c r="J338" s="73">
        <f t="shared" si="202"/>
        <v>5875</v>
      </c>
      <c r="K338" s="74">
        <v>5.85</v>
      </c>
      <c r="L338" s="75">
        <f t="shared" si="203"/>
        <v>11.7</v>
      </c>
      <c r="M338" s="76">
        <f>'LABOR SHEET'!C$5</f>
        <v>57.65</v>
      </c>
      <c r="N338" s="73">
        <f t="shared" si="204"/>
        <v>337.2525</v>
      </c>
      <c r="O338" s="73">
        <f t="shared" si="205"/>
        <v>674.505</v>
      </c>
      <c r="P338" s="73">
        <f t="shared" si="206"/>
        <v>3274.7525000000001</v>
      </c>
      <c r="Q338" s="100">
        <f t="shared" si="207"/>
        <v>6549.5050000000001</v>
      </c>
      <c r="R338" s="90"/>
      <c r="S338" s="99"/>
      <c r="T338" s="99"/>
      <c r="U338" s="99"/>
      <c r="V338" s="99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</row>
    <row r="339" spans="1:36" s="29" customFormat="1" ht="31.2">
      <c r="A339" s="48">
        <f>IF(G339&lt;&gt;"",1+MAX($A$3:A338),"")</f>
        <v>278</v>
      </c>
      <c r="B339" s="230"/>
      <c r="C339" s="68"/>
      <c r="D339" s="105" t="s">
        <v>307</v>
      </c>
      <c r="E339" s="66">
        <v>1</v>
      </c>
      <c r="F339" s="51" t="s">
        <v>55</v>
      </c>
      <c r="G339" s="70">
        <v>0</v>
      </c>
      <c r="H339" s="71">
        <f t="shared" si="201"/>
        <v>1</v>
      </c>
      <c r="I339" s="73">
        <v>950</v>
      </c>
      <c r="J339" s="73">
        <f t="shared" si="202"/>
        <v>950</v>
      </c>
      <c r="K339" s="74">
        <v>3.85</v>
      </c>
      <c r="L339" s="75">
        <f t="shared" si="203"/>
        <v>3.85</v>
      </c>
      <c r="M339" s="76">
        <f>'LABOR SHEET'!C$5</f>
        <v>57.65</v>
      </c>
      <c r="N339" s="73">
        <f t="shared" si="204"/>
        <v>221.95249999999999</v>
      </c>
      <c r="O339" s="73">
        <f t="shared" si="205"/>
        <v>221.95249999999999</v>
      </c>
      <c r="P339" s="73">
        <f t="shared" si="206"/>
        <v>1171.9525000000001</v>
      </c>
      <c r="Q339" s="100">
        <f t="shared" si="207"/>
        <v>1171.9525000000001</v>
      </c>
      <c r="R339" s="90"/>
      <c r="S339" s="99"/>
      <c r="T339" s="99"/>
      <c r="U339" s="99"/>
      <c r="V339" s="99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</row>
    <row r="340" spans="1:36" s="29" customFormat="1" ht="46.8">
      <c r="A340" s="48">
        <f>IF(G340&lt;&gt;"",1+MAX($A$3:A339),"")</f>
        <v>279</v>
      </c>
      <c r="B340" s="230"/>
      <c r="C340" s="68"/>
      <c r="D340" s="105" t="s">
        <v>308</v>
      </c>
      <c r="E340" s="66">
        <v>5</v>
      </c>
      <c r="F340" s="51" t="s">
        <v>55</v>
      </c>
      <c r="G340" s="70">
        <v>0</v>
      </c>
      <c r="H340" s="71">
        <f t="shared" si="201"/>
        <v>5</v>
      </c>
      <c r="I340" s="73">
        <v>248.67</v>
      </c>
      <c r="J340" s="73">
        <f t="shared" si="202"/>
        <v>1243.3499999999999</v>
      </c>
      <c r="K340" s="74">
        <v>1.84</v>
      </c>
      <c r="L340" s="75">
        <f t="shared" si="203"/>
        <v>9.1999999999999993</v>
      </c>
      <c r="M340" s="76">
        <f>'LABOR SHEET'!C$5</f>
        <v>57.65</v>
      </c>
      <c r="N340" s="73">
        <f t="shared" si="204"/>
        <v>106.07599999999999</v>
      </c>
      <c r="O340" s="73">
        <f t="shared" si="205"/>
        <v>530.38</v>
      </c>
      <c r="P340" s="73">
        <f t="shared" si="206"/>
        <v>354.74599999999998</v>
      </c>
      <c r="Q340" s="100">
        <f t="shared" si="207"/>
        <v>1773.73</v>
      </c>
      <c r="R340" s="90"/>
      <c r="S340" s="99"/>
      <c r="T340" s="99"/>
      <c r="U340" s="99"/>
      <c r="V340" s="99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</row>
    <row r="341" spans="1:36" s="29" customFormat="1" ht="78">
      <c r="A341" s="48">
        <f>IF(G341&lt;&gt;"",1+MAX($A$3:A340),"")</f>
        <v>280</v>
      </c>
      <c r="B341" s="230"/>
      <c r="C341" s="68"/>
      <c r="D341" s="105" t="s">
        <v>309</v>
      </c>
      <c r="E341" s="66">
        <v>2</v>
      </c>
      <c r="F341" s="51" t="s">
        <v>55</v>
      </c>
      <c r="G341" s="70">
        <v>0</v>
      </c>
      <c r="H341" s="71">
        <f t="shared" si="201"/>
        <v>2</v>
      </c>
      <c r="I341" s="73">
        <v>1050</v>
      </c>
      <c r="J341" s="73">
        <f t="shared" si="202"/>
        <v>2100</v>
      </c>
      <c r="K341" s="74">
        <v>5.15</v>
      </c>
      <c r="L341" s="75">
        <f t="shared" si="203"/>
        <v>10.3</v>
      </c>
      <c r="M341" s="76">
        <f>'LABOR SHEET'!C$5</f>
        <v>57.65</v>
      </c>
      <c r="N341" s="73">
        <f t="shared" si="204"/>
        <v>296.89749999999998</v>
      </c>
      <c r="O341" s="73">
        <f t="shared" si="205"/>
        <v>593.79499999999996</v>
      </c>
      <c r="P341" s="73">
        <f t="shared" si="206"/>
        <v>1346.8975</v>
      </c>
      <c r="Q341" s="100">
        <f t="shared" si="207"/>
        <v>2693.7950000000001</v>
      </c>
      <c r="R341" s="90"/>
      <c r="S341" s="99"/>
      <c r="T341" s="99"/>
      <c r="U341" s="99"/>
      <c r="V341" s="99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</row>
    <row r="342" spans="1:36" s="29" customFormat="1" ht="46.8">
      <c r="A342" s="48">
        <f>IF(G342&lt;&gt;"",1+MAX($A$3:A341),"")</f>
        <v>281</v>
      </c>
      <c r="B342" s="230"/>
      <c r="C342" s="68"/>
      <c r="D342" s="105" t="s">
        <v>310</v>
      </c>
      <c r="E342" s="66">
        <v>2</v>
      </c>
      <c r="F342" s="51" t="s">
        <v>55</v>
      </c>
      <c r="G342" s="70">
        <v>0</v>
      </c>
      <c r="H342" s="71">
        <f t="shared" si="201"/>
        <v>2</v>
      </c>
      <c r="I342" s="73">
        <v>450</v>
      </c>
      <c r="J342" s="73">
        <f t="shared" si="202"/>
        <v>900</v>
      </c>
      <c r="K342" s="74">
        <v>2.25</v>
      </c>
      <c r="L342" s="75">
        <f t="shared" si="203"/>
        <v>4.5</v>
      </c>
      <c r="M342" s="76">
        <f>'LABOR SHEET'!C$5</f>
        <v>57.65</v>
      </c>
      <c r="N342" s="73">
        <f t="shared" si="204"/>
        <v>129.71250000000001</v>
      </c>
      <c r="O342" s="73">
        <f t="shared" si="205"/>
        <v>259.42500000000001</v>
      </c>
      <c r="P342" s="73">
        <f t="shared" si="206"/>
        <v>579.71249999999998</v>
      </c>
      <c r="Q342" s="100">
        <f t="shared" si="207"/>
        <v>1159.425</v>
      </c>
      <c r="R342" s="90"/>
      <c r="S342" s="99"/>
      <c r="T342" s="99"/>
      <c r="U342" s="99"/>
      <c r="V342" s="99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</row>
    <row r="343" spans="1:36" s="29" customFormat="1" ht="78">
      <c r="A343" s="48">
        <f>IF(G343&lt;&gt;"",1+MAX($A$3:A342),"")</f>
        <v>282</v>
      </c>
      <c r="B343" s="230"/>
      <c r="C343" s="68"/>
      <c r="D343" s="105" t="s">
        <v>311</v>
      </c>
      <c r="E343" s="66">
        <v>2</v>
      </c>
      <c r="F343" s="51" t="s">
        <v>55</v>
      </c>
      <c r="G343" s="70">
        <v>0</v>
      </c>
      <c r="H343" s="71">
        <f t="shared" si="201"/>
        <v>2</v>
      </c>
      <c r="I343" s="73">
        <v>165</v>
      </c>
      <c r="J343" s="73">
        <f t="shared" si="202"/>
        <v>330</v>
      </c>
      <c r="K343" s="74">
        <v>1.25</v>
      </c>
      <c r="L343" s="75">
        <f t="shared" si="203"/>
        <v>2.5</v>
      </c>
      <c r="M343" s="76">
        <f>'LABOR SHEET'!C$5</f>
        <v>57.65</v>
      </c>
      <c r="N343" s="73">
        <f t="shared" si="204"/>
        <v>72.0625</v>
      </c>
      <c r="O343" s="73">
        <f t="shared" si="205"/>
        <v>144.125</v>
      </c>
      <c r="P343" s="73">
        <f t="shared" si="206"/>
        <v>237.0625</v>
      </c>
      <c r="Q343" s="100">
        <f t="shared" si="207"/>
        <v>474.125</v>
      </c>
      <c r="R343" s="90"/>
      <c r="S343" s="99"/>
      <c r="T343" s="99"/>
      <c r="U343" s="99"/>
      <c r="V343" s="99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</row>
    <row r="344" spans="1:36" s="29" customFormat="1" ht="46.8">
      <c r="A344" s="48">
        <f>IF(G344&lt;&gt;"",1+MAX($A$3:A343),"")</f>
        <v>283</v>
      </c>
      <c r="B344" s="230"/>
      <c r="C344" s="68"/>
      <c r="D344" s="105" t="s">
        <v>312</v>
      </c>
      <c r="E344" s="66">
        <v>4</v>
      </c>
      <c r="F344" s="51" t="s">
        <v>55</v>
      </c>
      <c r="G344" s="70">
        <v>0</v>
      </c>
      <c r="H344" s="71">
        <f t="shared" si="201"/>
        <v>4</v>
      </c>
      <c r="I344" s="73">
        <v>858</v>
      </c>
      <c r="J344" s="73">
        <f t="shared" si="202"/>
        <v>3432</v>
      </c>
      <c r="K344" s="74">
        <v>4.8899999999999997</v>
      </c>
      <c r="L344" s="75">
        <f t="shared" si="203"/>
        <v>19.559999999999999</v>
      </c>
      <c r="M344" s="76">
        <f>'LABOR SHEET'!C$5</f>
        <v>57.65</v>
      </c>
      <c r="N344" s="73">
        <f t="shared" si="204"/>
        <v>281.9085</v>
      </c>
      <c r="O344" s="73">
        <f t="shared" si="205"/>
        <v>1127.634</v>
      </c>
      <c r="P344" s="73">
        <f t="shared" si="206"/>
        <v>1139.9085</v>
      </c>
      <c r="Q344" s="100">
        <f t="shared" si="207"/>
        <v>4559.634</v>
      </c>
      <c r="R344" s="90"/>
      <c r="S344" s="99"/>
      <c r="T344" s="99"/>
      <c r="U344" s="99"/>
      <c r="V344" s="99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</row>
    <row r="345" spans="1:36" s="29" customFormat="1" ht="46.8">
      <c r="A345" s="48">
        <f>IF(G345&lt;&gt;"",1+MAX($A$3:A344),"")</f>
        <v>284</v>
      </c>
      <c r="B345" s="230"/>
      <c r="C345" s="68"/>
      <c r="D345" s="105" t="s">
        <v>313</v>
      </c>
      <c r="E345" s="66">
        <v>1</v>
      </c>
      <c r="F345" s="51" t="s">
        <v>55</v>
      </c>
      <c r="G345" s="70">
        <v>0</v>
      </c>
      <c r="H345" s="71">
        <f t="shared" si="201"/>
        <v>1</v>
      </c>
      <c r="I345" s="73">
        <v>485</v>
      </c>
      <c r="J345" s="73">
        <f t="shared" si="202"/>
        <v>485</v>
      </c>
      <c r="K345" s="74">
        <v>2.85</v>
      </c>
      <c r="L345" s="75">
        <f t="shared" si="203"/>
        <v>2.85</v>
      </c>
      <c r="M345" s="76">
        <f>'LABOR SHEET'!C$5</f>
        <v>57.65</v>
      </c>
      <c r="N345" s="73">
        <f t="shared" si="204"/>
        <v>164.30250000000001</v>
      </c>
      <c r="O345" s="73">
        <f t="shared" si="205"/>
        <v>164.30250000000001</v>
      </c>
      <c r="P345" s="73">
        <f t="shared" si="206"/>
        <v>649.30250000000001</v>
      </c>
      <c r="Q345" s="100">
        <f t="shared" si="207"/>
        <v>649.30250000000001</v>
      </c>
      <c r="R345" s="90"/>
      <c r="S345" s="99"/>
      <c r="T345" s="99"/>
      <c r="U345" s="99"/>
      <c r="V345" s="99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</row>
    <row r="346" spans="1:36" s="29" customFormat="1" ht="78">
      <c r="A346" s="48">
        <f>IF(G346&lt;&gt;"",1+MAX($A$3:A345),"")</f>
        <v>285</v>
      </c>
      <c r="B346" s="230"/>
      <c r="C346" s="68"/>
      <c r="D346" s="105" t="s">
        <v>314</v>
      </c>
      <c r="E346" s="66">
        <v>12</v>
      </c>
      <c r="F346" s="51" t="s">
        <v>55</v>
      </c>
      <c r="G346" s="70">
        <v>0</v>
      </c>
      <c r="H346" s="71">
        <f t="shared" si="201"/>
        <v>12</v>
      </c>
      <c r="I346" s="73">
        <v>1250</v>
      </c>
      <c r="J346" s="73">
        <f t="shared" si="202"/>
        <v>15000</v>
      </c>
      <c r="K346" s="74">
        <v>5.5</v>
      </c>
      <c r="L346" s="75">
        <f t="shared" si="203"/>
        <v>66</v>
      </c>
      <c r="M346" s="76">
        <f>'LABOR SHEET'!C$5</f>
        <v>57.65</v>
      </c>
      <c r="N346" s="73">
        <f t="shared" si="204"/>
        <v>317.07499999999999</v>
      </c>
      <c r="O346" s="73">
        <f t="shared" si="205"/>
        <v>3804.9</v>
      </c>
      <c r="P346" s="73">
        <f t="shared" si="206"/>
        <v>1567.075</v>
      </c>
      <c r="Q346" s="100">
        <f t="shared" si="207"/>
        <v>18804.900000000001</v>
      </c>
      <c r="R346" s="90"/>
      <c r="S346" s="99"/>
      <c r="T346" s="99"/>
      <c r="U346" s="99"/>
      <c r="V346" s="99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</row>
    <row r="347" spans="1:36" s="29" customFormat="1" ht="78">
      <c r="A347" s="48">
        <f>IF(G347&lt;&gt;"",1+MAX($A$3:A346),"")</f>
        <v>286</v>
      </c>
      <c r="B347" s="230"/>
      <c r="C347" s="68"/>
      <c r="D347" s="105" t="s">
        <v>315</v>
      </c>
      <c r="E347" s="66">
        <v>1</v>
      </c>
      <c r="F347" s="51" t="s">
        <v>55</v>
      </c>
      <c r="G347" s="70">
        <v>0</v>
      </c>
      <c r="H347" s="71">
        <f t="shared" si="201"/>
        <v>1</v>
      </c>
      <c r="I347" s="73">
        <v>1325</v>
      </c>
      <c r="J347" s="73">
        <f t="shared" si="202"/>
        <v>1325</v>
      </c>
      <c r="K347" s="74">
        <v>5.5</v>
      </c>
      <c r="L347" s="75">
        <f t="shared" si="203"/>
        <v>5.5</v>
      </c>
      <c r="M347" s="76">
        <f>'LABOR SHEET'!C$5</f>
        <v>57.65</v>
      </c>
      <c r="N347" s="73">
        <f t="shared" si="204"/>
        <v>317.07499999999999</v>
      </c>
      <c r="O347" s="73">
        <f t="shared" si="205"/>
        <v>317.07499999999999</v>
      </c>
      <c r="P347" s="73">
        <f t="shared" si="206"/>
        <v>1642.075</v>
      </c>
      <c r="Q347" s="100">
        <f t="shared" si="207"/>
        <v>1642.075</v>
      </c>
      <c r="R347" s="90"/>
      <c r="S347" s="99"/>
      <c r="T347" s="99"/>
      <c r="U347" s="99"/>
      <c r="V347" s="99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</row>
    <row r="348" spans="1:36" s="29" customFormat="1" ht="109.2">
      <c r="A348" s="48">
        <f>IF(G348&lt;&gt;"",1+MAX($A$3:A347),"")</f>
        <v>287</v>
      </c>
      <c r="B348" s="230"/>
      <c r="C348" s="68"/>
      <c r="D348" s="105" t="s">
        <v>316</v>
      </c>
      <c r="E348" s="66">
        <v>1</v>
      </c>
      <c r="F348" s="51" t="s">
        <v>55</v>
      </c>
      <c r="G348" s="70">
        <v>0</v>
      </c>
      <c r="H348" s="71">
        <f t="shared" si="201"/>
        <v>1</v>
      </c>
      <c r="I348" s="73">
        <v>1650</v>
      </c>
      <c r="J348" s="73">
        <f t="shared" si="202"/>
        <v>1650</v>
      </c>
      <c r="K348" s="74">
        <v>5.5</v>
      </c>
      <c r="L348" s="75">
        <f t="shared" si="203"/>
        <v>5.5</v>
      </c>
      <c r="M348" s="76">
        <f>'LABOR SHEET'!C$5</f>
        <v>57.65</v>
      </c>
      <c r="N348" s="73">
        <f t="shared" si="204"/>
        <v>317.07499999999999</v>
      </c>
      <c r="O348" s="73">
        <f t="shared" si="205"/>
        <v>317.07499999999999</v>
      </c>
      <c r="P348" s="73">
        <f t="shared" si="206"/>
        <v>1967.075</v>
      </c>
      <c r="Q348" s="100">
        <f t="shared" si="207"/>
        <v>1967.075</v>
      </c>
      <c r="R348" s="90"/>
      <c r="S348" s="99"/>
      <c r="T348" s="99"/>
      <c r="U348" s="99"/>
      <c r="V348" s="99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</row>
    <row r="349" spans="1:36" s="29" customFormat="1" ht="109.2">
      <c r="A349" s="48">
        <f>IF(G349&lt;&gt;"",1+MAX($A$3:A348),"")</f>
        <v>288</v>
      </c>
      <c r="B349" s="230"/>
      <c r="C349" s="68"/>
      <c r="D349" s="105" t="s">
        <v>317</v>
      </c>
      <c r="E349" s="66">
        <v>8</v>
      </c>
      <c r="F349" s="51" t="s">
        <v>55</v>
      </c>
      <c r="G349" s="70">
        <v>0</v>
      </c>
      <c r="H349" s="71">
        <f t="shared" ref="H349:H353" si="208">E349*(1+G349)</f>
        <v>8</v>
      </c>
      <c r="I349" s="73">
        <v>243.99</v>
      </c>
      <c r="J349" s="73">
        <f t="shared" ref="J349:J353" si="209">I349*H349</f>
        <v>1951.92</v>
      </c>
      <c r="K349" s="74">
        <v>1.35</v>
      </c>
      <c r="L349" s="75">
        <f t="shared" si="203"/>
        <v>10.8</v>
      </c>
      <c r="M349" s="76">
        <f>'LABOR SHEET'!C$5</f>
        <v>57.65</v>
      </c>
      <c r="N349" s="73">
        <f t="shared" si="204"/>
        <v>77.827500000000001</v>
      </c>
      <c r="O349" s="73">
        <f t="shared" si="205"/>
        <v>622.62</v>
      </c>
      <c r="P349" s="73">
        <f t="shared" si="206"/>
        <v>321.8175</v>
      </c>
      <c r="Q349" s="100">
        <f t="shared" si="207"/>
        <v>2574.54</v>
      </c>
      <c r="R349" s="90"/>
      <c r="S349" s="99"/>
      <c r="T349" s="99"/>
      <c r="U349" s="99"/>
      <c r="V349" s="99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</row>
    <row r="350" spans="1:36" s="29" customFormat="1" ht="93.6">
      <c r="A350" s="48">
        <f>IF(G350&lt;&gt;"",1+MAX($A$3:A349),"")</f>
        <v>289</v>
      </c>
      <c r="B350" s="230"/>
      <c r="C350" s="68"/>
      <c r="D350" s="105" t="s">
        <v>318</v>
      </c>
      <c r="E350" s="66">
        <v>1</v>
      </c>
      <c r="F350" s="51" t="s">
        <v>55</v>
      </c>
      <c r="G350" s="70">
        <v>0</v>
      </c>
      <c r="H350" s="71">
        <f t="shared" si="208"/>
        <v>1</v>
      </c>
      <c r="I350" s="73">
        <v>294.7</v>
      </c>
      <c r="J350" s="73">
        <f t="shared" si="209"/>
        <v>294.7</v>
      </c>
      <c r="K350" s="74">
        <v>1.4</v>
      </c>
      <c r="L350" s="75">
        <f t="shared" si="203"/>
        <v>1.4</v>
      </c>
      <c r="M350" s="76">
        <f>'LABOR SHEET'!C$5</f>
        <v>57.65</v>
      </c>
      <c r="N350" s="73">
        <f t="shared" si="204"/>
        <v>80.709999999999994</v>
      </c>
      <c r="O350" s="73">
        <f t="shared" si="205"/>
        <v>80.709999999999994</v>
      </c>
      <c r="P350" s="73">
        <f t="shared" si="206"/>
        <v>375.41</v>
      </c>
      <c r="Q350" s="100">
        <f t="shared" si="207"/>
        <v>375.41</v>
      </c>
      <c r="R350" s="90"/>
      <c r="S350" s="99"/>
      <c r="T350" s="99"/>
      <c r="U350" s="99"/>
      <c r="V350" s="99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</row>
    <row r="351" spans="1:36" s="29" customFormat="1" ht="109.2">
      <c r="A351" s="48">
        <f>IF(G351&lt;&gt;"",1+MAX($A$3:A350),"")</f>
        <v>290</v>
      </c>
      <c r="B351" s="230"/>
      <c r="C351" s="68"/>
      <c r="D351" s="105" t="s">
        <v>319</v>
      </c>
      <c r="E351" s="66">
        <v>1</v>
      </c>
      <c r="F351" s="51" t="s">
        <v>55</v>
      </c>
      <c r="G351" s="70">
        <v>0</v>
      </c>
      <c r="H351" s="71">
        <f t="shared" si="208"/>
        <v>1</v>
      </c>
      <c r="I351" s="73">
        <f>294.7/2*3</f>
        <v>442.05</v>
      </c>
      <c r="J351" s="73">
        <f t="shared" si="209"/>
        <v>442.05</v>
      </c>
      <c r="K351" s="74">
        <v>1.42</v>
      </c>
      <c r="L351" s="75">
        <f t="shared" si="203"/>
        <v>1.42</v>
      </c>
      <c r="M351" s="76">
        <f>'LABOR SHEET'!C$5</f>
        <v>57.65</v>
      </c>
      <c r="N351" s="73">
        <f t="shared" si="204"/>
        <v>81.863</v>
      </c>
      <c r="O351" s="73">
        <f t="shared" si="205"/>
        <v>81.863</v>
      </c>
      <c r="P351" s="73">
        <f t="shared" si="206"/>
        <v>523.91300000000001</v>
      </c>
      <c r="Q351" s="100">
        <f t="shared" si="207"/>
        <v>523.91300000000001</v>
      </c>
      <c r="R351" s="90"/>
      <c r="S351" s="99"/>
      <c r="T351" s="99"/>
      <c r="U351" s="99"/>
      <c r="V351" s="99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</row>
    <row r="352" spans="1:36" s="29" customFormat="1" ht="78">
      <c r="A352" s="48">
        <f>IF(G352&lt;&gt;"",1+MAX($A$3:A351),"")</f>
        <v>291</v>
      </c>
      <c r="B352" s="230"/>
      <c r="C352" s="68"/>
      <c r="D352" s="105" t="s">
        <v>320</v>
      </c>
      <c r="E352" s="66">
        <v>1</v>
      </c>
      <c r="F352" s="51" t="s">
        <v>55</v>
      </c>
      <c r="G352" s="70">
        <v>0</v>
      </c>
      <c r="H352" s="71">
        <f t="shared" si="208"/>
        <v>1</v>
      </c>
      <c r="I352" s="73">
        <f>345*5</f>
        <v>1725</v>
      </c>
      <c r="J352" s="73">
        <f t="shared" si="209"/>
        <v>1725</v>
      </c>
      <c r="K352" s="74">
        <f>0.35*5</f>
        <v>1.75</v>
      </c>
      <c r="L352" s="75">
        <f t="shared" si="203"/>
        <v>1.75</v>
      </c>
      <c r="M352" s="76">
        <f>'LABOR SHEET'!C$5</f>
        <v>57.65</v>
      </c>
      <c r="N352" s="73">
        <f t="shared" si="204"/>
        <v>100.8875</v>
      </c>
      <c r="O352" s="73">
        <f t="shared" si="205"/>
        <v>100.8875</v>
      </c>
      <c r="P352" s="73">
        <f t="shared" si="206"/>
        <v>1825.8875</v>
      </c>
      <c r="Q352" s="100">
        <f t="shared" si="207"/>
        <v>1825.8875</v>
      </c>
      <c r="R352" s="90"/>
      <c r="S352" s="99"/>
      <c r="T352" s="99"/>
      <c r="U352" s="99"/>
      <c r="V352" s="99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</row>
    <row r="353" spans="1:36" s="29" customFormat="1" ht="62.4">
      <c r="A353" s="48">
        <f>IF(G353&lt;&gt;"",1+MAX($A$3:A352),"")</f>
        <v>292</v>
      </c>
      <c r="B353" s="230"/>
      <c r="C353" s="68"/>
      <c r="D353" s="105" t="s">
        <v>321</v>
      </c>
      <c r="E353" s="66">
        <v>6</v>
      </c>
      <c r="F353" s="51" t="s">
        <v>55</v>
      </c>
      <c r="G353" s="70">
        <v>0</v>
      </c>
      <c r="H353" s="71">
        <f t="shared" si="208"/>
        <v>6</v>
      </c>
      <c r="I353" s="73">
        <f>345*5</f>
        <v>1725</v>
      </c>
      <c r="J353" s="73">
        <f t="shared" si="209"/>
        <v>10350</v>
      </c>
      <c r="K353" s="74">
        <f>0.35*5</f>
        <v>1.75</v>
      </c>
      <c r="L353" s="75">
        <f t="shared" si="203"/>
        <v>10.5</v>
      </c>
      <c r="M353" s="76">
        <f>'LABOR SHEET'!C$5</f>
        <v>57.65</v>
      </c>
      <c r="N353" s="73">
        <f t="shared" si="204"/>
        <v>100.8875</v>
      </c>
      <c r="O353" s="73">
        <f t="shared" si="205"/>
        <v>605.32500000000005</v>
      </c>
      <c r="P353" s="73">
        <f t="shared" si="206"/>
        <v>1825.8875</v>
      </c>
      <c r="Q353" s="100">
        <f t="shared" si="207"/>
        <v>10955.325000000001</v>
      </c>
      <c r="R353" s="90"/>
      <c r="S353" s="99"/>
      <c r="T353" s="99"/>
      <c r="U353" s="99"/>
      <c r="V353" s="99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</row>
    <row r="354" spans="1:36" s="29" customFormat="1" ht="93.6">
      <c r="A354" s="48" t="str">
        <f>IF(G354&lt;&gt;"",1+MAX($A$3:A353),"")</f>
        <v/>
      </c>
      <c r="B354" s="230"/>
      <c r="C354" s="68"/>
      <c r="D354" s="105" t="s">
        <v>322</v>
      </c>
      <c r="E354" s="66">
        <v>1</v>
      </c>
      <c r="F354" s="51" t="s">
        <v>55</v>
      </c>
      <c r="G354" s="106"/>
      <c r="H354" s="107"/>
      <c r="I354" s="107"/>
      <c r="J354" s="107"/>
      <c r="K354" s="107"/>
      <c r="L354" s="107"/>
      <c r="M354" s="144"/>
      <c r="N354" s="145"/>
      <c r="O354" s="145"/>
      <c r="P354" s="145"/>
      <c r="Q354" s="157"/>
      <c r="R354" s="158"/>
      <c r="S354" s="99"/>
      <c r="T354" s="99"/>
      <c r="U354" s="99"/>
      <c r="V354" s="99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</row>
    <row r="355" spans="1:36" s="29" customFormat="1">
      <c r="A355" s="48" t="str">
        <f>IF(G355&lt;&gt;"",1+MAX($A$3:A354),"")</f>
        <v/>
      </c>
      <c r="B355" s="230"/>
      <c r="C355" s="68"/>
      <c r="D355" s="53"/>
      <c r="E355" s="57"/>
      <c r="F355" s="54"/>
      <c r="G355" s="101"/>
      <c r="H355" s="102"/>
      <c r="I355" s="77"/>
      <c r="J355" s="77"/>
      <c r="K355" s="74"/>
      <c r="L355" s="79"/>
      <c r="M355" s="80"/>
      <c r="N355" s="77"/>
      <c r="O355" s="77"/>
      <c r="P355" s="77"/>
      <c r="Q355" s="103"/>
      <c r="R355" s="104"/>
      <c r="S355" s="99"/>
      <c r="T355" s="99"/>
      <c r="U355" s="99"/>
      <c r="V355" s="99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</row>
    <row r="356" spans="1:36" s="29" customFormat="1" ht="18">
      <c r="A356" s="48" t="str">
        <f>IF(G356&lt;&gt;"",1+MAX($A$3:A355),"")</f>
        <v/>
      </c>
      <c r="B356" s="230"/>
      <c r="C356" s="66"/>
      <c r="D356" s="67" t="s">
        <v>323</v>
      </c>
      <c r="E356" s="51"/>
      <c r="F356" s="51"/>
      <c r="G356" s="51"/>
      <c r="H356" s="51"/>
      <c r="I356" s="77"/>
      <c r="J356" s="73"/>
      <c r="K356" s="74"/>
      <c r="L356" s="83"/>
      <c r="M356" s="84"/>
      <c r="N356" s="73"/>
      <c r="O356" s="73"/>
      <c r="P356" s="73"/>
      <c r="Q356" s="97"/>
      <c r="R356" s="98"/>
      <c r="S356" s="99"/>
      <c r="T356" s="99"/>
      <c r="U356" s="99"/>
      <c r="V356" s="99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</row>
    <row r="357" spans="1:36" s="29" customFormat="1">
      <c r="A357" s="48">
        <f>IF(G357&lt;&gt;"",1+MAX($A$3:A356),"")</f>
        <v>293</v>
      </c>
      <c r="B357" s="230"/>
      <c r="C357" s="68"/>
      <c r="D357" s="50" t="s">
        <v>286</v>
      </c>
      <c r="E357" s="66">
        <v>2</v>
      </c>
      <c r="F357" s="51" t="s">
        <v>55</v>
      </c>
      <c r="G357" s="70">
        <v>0</v>
      </c>
      <c r="H357" s="71">
        <f>E357*(1+G357)</f>
        <v>2</v>
      </c>
      <c r="I357" s="73">
        <v>250</v>
      </c>
      <c r="J357" s="73">
        <f>I357*H357</f>
        <v>500</v>
      </c>
      <c r="K357" s="74">
        <v>2.5</v>
      </c>
      <c r="L357" s="75">
        <f t="shared" ref="L357:L360" si="210">+K357*H357</f>
        <v>5</v>
      </c>
      <c r="M357" s="76">
        <f>'LABOR SHEET'!C$5</f>
        <v>57.65</v>
      </c>
      <c r="N357" s="73">
        <f t="shared" ref="N357:N360" si="211">K357*M357</f>
        <v>144.125</v>
      </c>
      <c r="O357" s="73">
        <f t="shared" ref="O357:O360" si="212">M357*L357</f>
        <v>288.25</v>
      </c>
      <c r="P357" s="73">
        <f t="shared" ref="P357:P360" si="213">I357+N357</f>
        <v>394.125</v>
      </c>
      <c r="Q357" s="100">
        <f t="shared" ref="Q357:Q360" si="214">P357*H357</f>
        <v>788.25</v>
      </c>
      <c r="R357" s="90"/>
      <c r="S357" s="99"/>
      <c r="T357" s="99"/>
      <c r="U357" s="99"/>
      <c r="V357" s="99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</row>
    <row r="358" spans="1:36" s="29" customFormat="1">
      <c r="A358" s="48">
        <f>IF(G358&lt;&gt;"",1+MAX($A$3:A357),"")</f>
        <v>294</v>
      </c>
      <c r="B358" s="230"/>
      <c r="C358" s="68"/>
      <c r="D358" s="50" t="s">
        <v>324</v>
      </c>
      <c r="E358" s="66">
        <v>8</v>
      </c>
      <c r="F358" s="51" t="s">
        <v>55</v>
      </c>
      <c r="G358" s="70">
        <v>0</v>
      </c>
      <c r="H358" s="71">
        <f>E358*(1+G358)</f>
        <v>8</v>
      </c>
      <c r="I358" s="73">
        <v>22</v>
      </c>
      <c r="J358" s="73">
        <f>I358*H358</f>
        <v>176</v>
      </c>
      <c r="K358" s="74">
        <v>0.45</v>
      </c>
      <c r="L358" s="75">
        <f t="shared" si="210"/>
        <v>3.6</v>
      </c>
      <c r="M358" s="76">
        <f>'LABOR SHEET'!C$5</f>
        <v>57.65</v>
      </c>
      <c r="N358" s="73">
        <f t="shared" si="211"/>
        <v>25.942499999999999</v>
      </c>
      <c r="O358" s="73">
        <f t="shared" si="212"/>
        <v>207.54</v>
      </c>
      <c r="P358" s="73">
        <f t="shared" si="213"/>
        <v>47.942500000000003</v>
      </c>
      <c r="Q358" s="100">
        <f t="shared" si="214"/>
        <v>383.54</v>
      </c>
      <c r="R358" s="90"/>
      <c r="S358" s="99"/>
      <c r="T358" s="99"/>
      <c r="U358" s="99"/>
      <c r="V358" s="99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</row>
    <row r="359" spans="1:36" s="29" customFormat="1">
      <c r="A359" s="48">
        <f>IF(G359&lt;&gt;"",1+MAX($A$3:A358),"")</f>
        <v>295</v>
      </c>
      <c r="B359" s="230"/>
      <c r="C359" s="68"/>
      <c r="D359" s="50" t="s">
        <v>325</v>
      </c>
      <c r="E359" s="66">
        <v>2</v>
      </c>
      <c r="F359" s="51" t="s">
        <v>55</v>
      </c>
      <c r="G359" s="70">
        <v>0</v>
      </c>
      <c r="H359" s="71">
        <f>E359*(1+G359)</f>
        <v>2</v>
      </c>
      <c r="I359" s="73">
        <v>16.28</v>
      </c>
      <c r="J359" s="73">
        <f>I359*H359</f>
        <v>32.56</v>
      </c>
      <c r="K359" s="74">
        <v>0.35</v>
      </c>
      <c r="L359" s="75">
        <f t="shared" si="210"/>
        <v>0.7</v>
      </c>
      <c r="M359" s="76">
        <f>'LABOR SHEET'!C$5</f>
        <v>57.65</v>
      </c>
      <c r="N359" s="73">
        <f t="shared" si="211"/>
        <v>20.177499999999998</v>
      </c>
      <c r="O359" s="73">
        <f t="shared" si="212"/>
        <v>40.354999999999997</v>
      </c>
      <c r="P359" s="73">
        <f t="shared" si="213"/>
        <v>36.457500000000003</v>
      </c>
      <c r="Q359" s="100">
        <f t="shared" si="214"/>
        <v>72.915000000000006</v>
      </c>
      <c r="R359" s="90"/>
      <c r="S359" s="99"/>
      <c r="T359" s="99"/>
      <c r="U359" s="99"/>
      <c r="V359" s="99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</row>
    <row r="360" spans="1:36" s="29" customFormat="1">
      <c r="A360" s="48">
        <f>IF(G360&lt;&gt;"",1+MAX($A$3:A359),"")</f>
        <v>296</v>
      </c>
      <c r="B360" s="230"/>
      <c r="C360" s="68"/>
      <c r="D360" s="50" t="s">
        <v>326</v>
      </c>
      <c r="E360" s="66">
        <f>(3*1*1312)/27</f>
        <v>145.777777777778</v>
      </c>
      <c r="F360" s="108" t="s">
        <v>327</v>
      </c>
      <c r="G360" s="70">
        <v>0</v>
      </c>
      <c r="H360" s="71">
        <f>E360*(1+G360)</f>
        <v>145.777777777778</v>
      </c>
      <c r="I360" s="73">
        <v>5</v>
      </c>
      <c r="J360" s="73">
        <f>I360*H360</f>
        <v>728.88888888889005</v>
      </c>
      <c r="K360" s="74">
        <f>0.28+0.26</f>
        <v>0.54</v>
      </c>
      <c r="L360" s="75">
        <f t="shared" si="210"/>
        <v>78.720000000000098</v>
      </c>
      <c r="M360" s="76">
        <f>'LABOR SHEET'!C$5</f>
        <v>57.65</v>
      </c>
      <c r="N360" s="73">
        <f t="shared" si="211"/>
        <v>31.131</v>
      </c>
      <c r="O360" s="73">
        <f t="shared" si="212"/>
        <v>4538.2080000000096</v>
      </c>
      <c r="P360" s="73">
        <f t="shared" si="213"/>
        <v>36.131</v>
      </c>
      <c r="Q360" s="100">
        <f t="shared" si="214"/>
        <v>5267.0968888889001</v>
      </c>
      <c r="R360" s="90"/>
      <c r="S360" s="99"/>
      <c r="T360" s="99"/>
      <c r="U360" s="99"/>
      <c r="V360" s="99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</row>
    <row r="361" spans="1:36" s="29" customFormat="1">
      <c r="A361" s="48" t="str">
        <f>IF(G361&lt;&gt;"",1+MAX($A$3:A360),"")</f>
        <v/>
      </c>
      <c r="B361" s="230"/>
      <c r="C361" s="68"/>
      <c r="D361" s="50"/>
      <c r="E361" s="66"/>
      <c r="F361" s="51"/>
      <c r="G361" s="70"/>
      <c r="H361" s="71"/>
      <c r="I361" s="73"/>
      <c r="J361" s="73"/>
      <c r="K361" s="74"/>
      <c r="L361" s="75"/>
      <c r="M361" s="76"/>
      <c r="N361" s="73"/>
      <c r="O361" s="73"/>
      <c r="P361" s="73"/>
      <c r="Q361" s="100"/>
      <c r="R361" s="90"/>
      <c r="S361" s="99"/>
      <c r="T361" s="99"/>
      <c r="U361" s="99"/>
      <c r="V361" s="99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</row>
    <row r="362" spans="1:36" s="29" customFormat="1" ht="18">
      <c r="A362" s="55" t="str">
        <f>IF(G362&lt;&gt;"",1+MAX($A$3:A361),"")</f>
        <v/>
      </c>
      <c r="B362" s="109"/>
      <c r="C362" s="110"/>
      <c r="D362" s="59" t="s">
        <v>40</v>
      </c>
      <c r="E362" s="111"/>
      <c r="F362" s="112"/>
      <c r="G362" s="112"/>
      <c r="H362" s="113"/>
      <c r="I362" s="146"/>
      <c r="J362" s="146"/>
      <c r="K362" s="112"/>
      <c r="L362" s="147"/>
      <c r="M362" s="147"/>
      <c r="N362" s="146"/>
      <c r="O362" s="148"/>
      <c r="P362" s="149"/>
      <c r="Q362" s="159"/>
      <c r="R362" s="93">
        <f>SUM(Q15:Q362)</f>
        <v>539602.91356806399</v>
      </c>
      <c r="S362" s="160"/>
    </row>
    <row r="363" spans="1:36" s="29" customFormat="1">
      <c r="A363" s="215" t="str">
        <f>IF(G363&lt;&gt;"",1+MAX($A$3:A362),"")</f>
        <v/>
      </c>
      <c r="B363" s="216"/>
      <c r="C363" s="216"/>
      <c r="D363" s="216"/>
      <c r="E363" s="216"/>
      <c r="F363" s="216"/>
      <c r="G363" s="216"/>
      <c r="H363" s="216"/>
      <c r="I363" s="216"/>
      <c r="J363" s="216"/>
      <c r="K363" s="216"/>
      <c r="L363" s="216"/>
      <c r="M363" s="216"/>
      <c r="N363" s="216"/>
      <c r="O363" s="216"/>
      <c r="P363" s="216"/>
      <c r="Q363" s="216"/>
      <c r="R363" s="217"/>
      <c r="S363" s="160"/>
    </row>
    <row r="364" spans="1:36" s="29" customFormat="1">
      <c r="A364" s="215" t="str">
        <f>IF(G364&lt;&gt;"",1+MAX($A$3:A363),"")</f>
        <v/>
      </c>
      <c r="B364" s="216"/>
      <c r="C364" s="216"/>
      <c r="D364" s="216"/>
      <c r="E364" s="216"/>
      <c r="F364" s="216"/>
      <c r="G364" s="216"/>
      <c r="H364" s="216"/>
      <c r="I364" s="216"/>
      <c r="J364" s="216"/>
      <c r="K364" s="216"/>
      <c r="L364" s="216"/>
      <c r="M364" s="216"/>
      <c r="N364" s="216"/>
      <c r="O364" s="216"/>
      <c r="P364" s="216"/>
      <c r="Q364" s="216"/>
      <c r="R364" s="217"/>
      <c r="S364" s="160"/>
    </row>
    <row r="365" spans="1:36" s="30" customFormat="1" ht="21">
      <c r="A365" s="114"/>
      <c r="B365" s="115"/>
      <c r="C365" s="115"/>
      <c r="D365" s="116"/>
      <c r="E365" s="218" t="s">
        <v>22</v>
      </c>
      <c r="F365" s="219"/>
      <c r="G365" s="220"/>
      <c r="H365" s="221">
        <f>SUM(J15:J363)</f>
        <v>359275.38083488902</v>
      </c>
      <c r="I365" s="222"/>
      <c r="J365" s="223" t="s">
        <v>328</v>
      </c>
      <c r="K365" s="224"/>
      <c r="L365" s="150">
        <f>SUM(L15:L363)</f>
        <v>3127.9710795000001</v>
      </c>
      <c r="M365" s="225" t="s">
        <v>329</v>
      </c>
      <c r="N365" s="226"/>
      <c r="O365" s="227"/>
      <c r="P365" s="228">
        <f>SUM(O15:O363)</f>
        <v>180327.532733175</v>
      </c>
      <c r="Q365" s="229"/>
      <c r="R365" s="161"/>
      <c r="S365" s="162"/>
    </row>
    <row r="366" spans="1:36" s="30" customFormat="1" ht="21">
      <c r="A366" s="117"/>
      <c r="B366" s="118"/>
      <c r="C366" s="119"/>
      <c r="D366" s="120" t="s">
        <v>330</v>
      </c>
      <c r="E366" s="121"/>
      <c r="F366" s="121"/>
      <c r="G366" s="121"/>
      <c r="H366" s="122"/>
      <c r="I366" s="151"/>
      <c r="J366" s="151"/>
      <c r="K366" s="121"/>
      <c r="L366" s="121"/>
      <c r="M366" s="121"/>
      <c r="N366" s="151"/>
      <c r="O366" s="151"/>
      <c r="P366" s="151"/>
      <c r="Q366" s="163"/>
      <c r="R366" s="164">
        <f>SUM(R13:R363)</f>
        <v>593602.91356806399</v>
      </c>
      <c r="S366" s="165"/>
    </row>
    <row r="367" spans="1:36" s="30" customFormat="1" ht="21">
      <c r="A367" s="117"/>
      <c r="B367" s="118"/>
      <c r="C367" s="123"/>
      <c r="D367" s="124" t="s">
        <v>331</v>
      </c>
      <c r="E367" s="125"/>
      <c r="F367" s="119"/>
      <c r="G367" s="119"/>
      <c r="H367" s="125"/>
      <c r="I367" s="152"/>
      <c r="J367" s="152"/>
      <c r="K367" s="119"/>
      <c r="L367" s="119"/>
      <c r="M367" s="119"/>
      <c r="N367" s="152">
        <v>0.05</v>
      </c>
      <c r="O367" s="152"/>
      <c r="P367" s="152"/>
      <c r="Q367" s="166"/>
      <c r="R367" s="167">
        <f>R366*N367</f>
        <v>29680.145678403202</v>
      </c>
      <c r="S367" s="168"/>
      <c r="T367" s="168"/>
      <c r="U367" s="168"/>
      <c r="V367" s="168"/>
      <c r="W367" s="168"/>
      <c r="X367" s="168"/>
      <c r="Y367" s="168"/>
      <c r="Z367" s="168"/>
      <c r="AA367" s="168"/>
      <c r="AB367" s="168"/>
      <c r="AC367" s="168"/>
      <c r="AD367" s="168"/>
      <c r="AE367" s="168"/>
      <c r="AF367" s="168"/>
      <c r="AG367" s="168"/>
      <c r="AH367" s="168"/>
      <c r="AI367" s="168"/>
      <c r="AJ367" s="168"/>
    </row>
    <row r="368" spans="1:36" s="30" customFormat="1" ht="21">
      <c r="A368" s="126"/>
      <c r="B368" s="127"/>
      <c r="C368" s="128"/>
      <c r="D368" s="129" t="s">
        <v>332</v>
      </c>
      <c r="E368" s="130"/>
      <c r="F368" s="131"/>
      <c r="G368" s="131"/>
      <c r="H368" s="130"/>
      <c r="I368" s="153"/>
      <c r="J368" s="153"/>
      <c r="K368" s="131"/>
      <c r="L368" s="131"/>
      <c r="M368" s="131"/>
      <c r="N368" s="153">
        <v>0.1</v>
      </c>
      <c r="O368" s="153"/>
      <c r="P368" s="153"/>
      <c r="Q368" s="169"/>
      <c r="R368" s="170">
        <f>R366*N368</f>
        <v>59360.291356806403</v>
      </c>
      <c r="S368" s="168"/>
      <c r="T368" s="168"/>
      <c r="U368" s="168"/>
      <c r="V368" s="168"/>
      <c r="W368" s="168"/>
      <c r="X368" s="168"/>
      <c r="Y368" s="168"/>
      <c r="Z368" s="168"/>
      <c r="AA368" s="168"/>
      <c r="AB368" s="168"/>
      <c r="AC368" s="168"/>
      <c r="AD368" s="168"/>
      <c r="AE368" s="168"/>
      <c r="AF368" s="168"/>
      <c r="AG368" s="168"/>
      <c r="AH368" s="168"/>
      <c r="AI368" s="168"/>
      <c r="AJ368" s="168"/>
    </row>
    <row r="369" spans="1:36" s="30" customFormat="1" ht="21">
      <c r="A369" s="132"/>
      <c r="B369" s="133"/>
      <c r="C369" s="134"/>
      <c r="D369" s="135" t="s">
        <v>333</v>
      </c>
      <c r="E369" s="136"/>
      <c r="F369" s="137"/>
      <c r="G369" s="137"/>
      <c r="H369" s="136"/>
      <c r="I369" s="154"/>
      <c r="J369" s="154"/>
      <c r="K369" s="137"/>
      <c r="L369" s="137"/>
      <c r="M369" s="137"/>
      <c r="N369" s="154">
        <v>0.105</v>
      </c>
      <c r="O369" s="154"/>
      <c r="P369" s="154"/>
      <c r="Q369" s="171"/>
      <c r="R369" s="172">
        <f>R366*N369</f>
        <v>62328.305924646702</v>
      </c>
      <c r="S369" s="168"/>
      <c r="T369" s="168"/>
      <c r="U369" s="168"/>
      <c r="V369" s="168"/>
      <c r="W369" s="168"/>
      <c r="X369" s="168"/>
      <c r="Y369" s="168"/>
      <c r="Z369" s="168"/>
      <c r="AA369" s="168"/>
      <c r="AB369" s="168"/>
      <c r="AC369" s="168"/>
      <c r="AD369" s="168"/>
      <c r="AE369" s="168"/>
      <c r="AF369" s="168"/>
      <c r="AG369" s="168"/>
      <c r="AH369" s="168"/>
      <c r="AI369" s="168"/>
      <c r="AJ369" s="168"/>
    </row>
    <row r="370" spans="1:36" s="30" customFormat="1" ht="21">
      <c r="A370" s="132"/>
      <c r="B370" s="133"/>
      <c r="C370" s="134"/>
      <c r="D370" s="135" t="s">
        <v>10</v>
      </c>
      <c r="E370" s="136"/>
      <c r="F370" s="137"/>
      <c r="G370" s="137"/>
      <c r="H370" s="136"/>
      <c r="I370" s="155"/>
      <c r="J370" s="155"/>
      <c r="K370" s="137"/>
      <c r="L370" s="137"/>
      <c r="M370" s="137"/>
      <c r="N370" s="155">
        <v>1.4999999999999999E-2</v>
      </c>
      <c r="O370" s="155"/>
      <c r="P370" s="155"/>
      <c r="Q370" s="171"/>
      <c r="R370" s="172">
        <f>R366*N370</f>
        <v>8904.0437035209598</v>
      </c>
      <c r="S370" s="168"/>
      <c r="T370" s="168"/>
      <c r="U370" s="168"/>
      <c r="V370" s="168"/>
      <c r="W370" s="168"/>
      <c r="X370" s="168"/>
      <c r="Y370" s="168"/>
      <c r="Z370" s="168"/>
      <c r="AA370" s="168"/>
      <c r="AB370" s="168"/>
      <c r="AC370" s="168"/>
      <c r="AD370" s="168"/>
      <c r="AE370" s="168"/>
      <c r="AF370" s="168"/>
      <c r="AG370" s="168"/>
      <c r="AH370" s="168"/>
      <c r="AI370" s="168"/>
      <c r="AJ370" s="168"/>
    </row>
    <row r="371" spans="1:36" s="30" customFormat="1" ht="21">
      <c r="A371" s="138"/>
      <c r="B371" s="139"/>
      <c r="C371" s="140"/>
      <c r="D371" s="141" t="s">
        <v>11</v>
      </c>
      <c r="E371" s="142"/>
      <c r="F371" s="142"/>
      <c r="G371" s="142"/>
      <c r="H371" s="143"/>
      <c r="I371" s="156"/>
      <c r="J371" s="156"/>
      <c r="K371" s="142"/>
      <c r="L371" s="142"/>
      <c r="M371" s="142"/>
      <c r="N371" s="156"/>
      <c r="O371" s="156"/>
      <c r="P371" s="156"/>
      <c r="Q371" s="173"/>
      <c r="R371" s="174">
        <f>SUM(R366:R370)</f>
        <v>753875.70023144095</v>
      </c>
    </row>
  </sheetData>
  <mergeCells count="13">
    <mergeCell ref="A364:R364"/>
    <mergeCell ref="E365:G365"/>
    <mergeCell ref="H365:I365"/>
    <mergeCell ref="J365:K365"/>
    <mergeCell ref="M365:O365"/>
    <mergeCell ref="P365:Q365"/>
    <mergeCell ref="A1:R1"/>
    <mergeCell ref="A2:H2"/>
    <mergeCell ref="I2:R2"/>
    <mergeCell ref="A14:R14"/>
    <mergeCell ref="A363:R363"/>
    <mergeCell ref="B17:B361"/>
    <mergeCell ref="Q5:Q11"/>
  </mergeCells>
  <printOptions horizontalCentered="1"/>
  <pageMargins left="0.7" right="0.7" top="0.75" bottom="0.75" header="0.3" footer="0.3"/>
  <pageSetup paperSize="9" scale="36" fitToHeight="0" orientation="portrait"/>
  <headerFooter scaleWithDoc="0"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A1:AJ371"/>
  <sheetViews>
    <sheetView showGridLines="0" zoomScale="55" zoomScaleNormal="55" zoomScaleSheetLayoutView="85" workbookViewId="0">
      <pane ySplit="3" topLeftCell="A4" activePane="bottomLeft" state="frozen"/>
      <selection pane="bottomLeft" activeCell="I2" sqref="I2:R2"/>
    </sheetView>
  </sheetViews>
  <sheetFormatPr defaultColWidth="9" defaultRowHeight="15.6"/>
  <cols>
    <col min="1" max="1" width="4.09765625" style="31" customWidth="1"/>
    <col min="2" max="2" width="9.19921875" style="31" customWidth="1"/>
    <col min="3" max="3" width="9.5" style="31" customWidth="1"/>
    <col min="4" max="4" width="83.09765625" style="31" customWidth="1"/>
    <col min="5" max="5" width="11.5" style="32" customWidth="1"/>
    <col min="6" max="6" width="10.5" style="31" customWidth="1"/>
    <col min="7" max="7" width="11.5" style="32" customWidth="1"/>
    <col min="8" max="8" width="14" style="32" customWidth="1"/>
    <col min="9" max="9" width="14.09765625" style="31" customWidth="1"/>
    <col min="10" max="10" width="14.59765625" style="31" customWidth="1"/>
    <col min="11" max="12" width="14" style="32" customWidth="1"/>
    <col min="13" max="14" width="12.5" style="31" customWidth="1"/>
    <col min="15" max="15" width="14" style="31" customWidth="1"/>
    <col min="16" max="16" width="14.19921875" style="31" customWidth="1"/>
    <col min="17" max="18" width="15.19921875" style="33" customWidth="1"/>
    <col min="19" max="19" width="11.69921875" style="31" customWidth="1"/>
    <col min="20" max="16384" width="9" style="31"/>
  </cols>
  <sheetData>
    <row r="1" spans="1:36" ht="21">
      <c r="A1" s="199" t="s">
        <v>13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11"/>
    </row>
    <row r="2" spans="1:36" s="25" customFormat="1" ht="63" customHeight="1">
      <c r="A2" s="212" t="s">
        <v>419</v>
      </c>
      <c r="B2" s="213"/>
      <c r="C2" s="213"/>
      <c r="D2" s="213"/>
      <c r="E2" s="213"/>
      <c r="F2" s="213"/>
      <c r="G2" s="213"/>
      <c r="H2" s="214"/>
      <c r="I2" s="213" t="s">
        <v>420</v>
      </c>
      <c r="J2" s="213"/>
      <c r="K2" s="213"/>
      <c r="L2" s="213"/>
      <c r="M2" s="213"/>
      <c r="N2" s="213"/>
      <c r="O2" s="213"/>
      <c r="P2" s="213"/>
      <c r="Q2" s="213"/>
      <c r="R2" s="214"/>
    </row>
    <row r="3" spans="1:36" s="26" customFormat="1" ht="59.4" customHeight="1">
      <c r="A3" s="34" t="s">
        <v>14</v>
      </c>
      <c r="B3" s="35" t="s">
        <v>15</v>
      </c>
      <c r="C3" s="35" t="s">
        <v>16</v>
      </c>
      <c r="D3" s="36" t="s">
        <v>2</v>
      </c>
      <c r="E3" s="35" t="s">
        <v>17</v>
      </c>
      <c r="F3" s="35" t="s">
        <v>18</v>
      </c>
      <c r="G3" s="35" t="s">
        <v>19</v>
      </c>
      <c r="H3" s="35" t="s">
        <v>20</v>
      </c>
      <c r="I3" s="35" t="s">
        <v>21</v>
      </c>
      <c r="J3" s="35" t="s">
        <v>22</v>
      </c>
      <c r="K3" s="35" t="s">
        <v>23</v>
      </c>
      <c r="L3" s="35" t="s">
        <v>24</v>
      </c>
      <c r="M3" s="35" t="s">
        <v>25</v>
      </c>
      <c r="N3" s="35" t="s">
        <v>26</v>
      </c>
      <c r="O3" s="35" t="s">
        <v>27</v>
      </c>
      <c r="P3" s="35" t="s">
        <v>28</v>
      </c>
      <c r="Q3" s="85" t="s">
        <v>29</v>
      </c>
      <c r="R3" s="86" t="s">
        <v>30</v>
      </c>
    </row>
    <row r="4" spans="1:36" s="27" customFormat="1" ht="18" customHeight="1">
      <c r="A4" s="37"/>
      <c r="B4" s="38"/>
      <c r="C4" s="39">
        <v>1</v>
      </c>
      <c r="D4" s="40" t="s">
        <v>31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87"/>
      <c r="R4" s="88"/>
      <c r="S4" s="26"/>
      <c r="T4" s="26"/>
    </row>
    <row r="5" spans="1:36" ht="18" customHeight="1">
      <c r="A5" s="41">
        <f>IF(G5&lt;&gt;"",1+MAX($A$3:A4),"")</f>
        <v>1</v>
      </c>
      <c r="B5" s="42"/>
      <c r="C5" s="43"/>
      <c r="D5" s="44" t="s">
        <v>32</v>
      </c>
      <c r="E5" s="45">
        <v>1</v>
      </c>
      <c r="F5" s="45" t="s">
        <v>33</v>
      </c>
      <c r="G5" s="46">
        <v>0</v>
      </c>
      <c r="H5" s="47">
        <f t="shared" ref="H5:H11" si="0">(G5*E5)+E5</f>
        <v>1</v>
      </c>
      <c r="I5" s="73">
        <v>0</v>
      </c>
      <c r="J5" s="73">
        <f t="shared" ref="J5:J11" si="1">I5*H5</f>
        <v>0</v>
      </c>
      <c r="K5" s="74">
        <v>0</v>
      </c>
      <c r="L5" s="75">
        <f t="shared" ref="L5:L11" si="2">+K5*H5</f>
        <v>0</v>
      </c>
      <c r="M5" s="76">
        <v>0</v>
      </c>
      <c r="N5" s="73">
        <f t="shared" ref="N5:N11" si="3">K5*M5</f>
        <v>0</v>
      </c>
      <c r="O5" s="73">
        <f t="shared" ref="O5:O11" si="4">M5*L5</f>
        <v>0</v>
      </c>
      <c r="P5" s="73">
        <f t="shared" ref="P5:P11" si="5">I5+N5</f>
        <v>0</v>
      </c>
      <c r="Q5" s="231">
        <v>54000</v>
      </c>
      <c r="R5" s="90"/>
      <c r="S5" s="26"/>
      <c r="T5" s="26"/>
    </row>
    <row r="6" spans="1:36" ht="18" customHeight="1">
      <c r="A6" s="48">
        <f>IF(G6&lt;&gt;"",1+MAX($A$3:A5),"")</f>
        <v>2</v>
      </c>
      <c r="B6" s="42"/>
      <c r="C6" s="49"/>
      <c r="D6" s="50" t="s">
        <v>34</v>
      </c>
      <c r="E6" s="51">
        <v>1</v>
      </c>
      <c r="F6" s="51" t="s">
        <v>33</v>
      </c>
      <c r="G6" s="46">
        <v>0</v>
      </c>
      <c r="H6" s="47">
        <f t="shared" si="0"/>
        <v>1</v>
      </c>
      <c r="I6" s="73">
        <v>0</v>
      </c>
      <c r="J6" s="73">
        <f t="shared" si="1"/>
        <v>0</v>
      </c>
      <c r="K6" s="74">
        <v>0</v>
      </c>
      <c r="L6" s="75">
        <f t="shared" si="2"/>
        <v>0</v>
      </c>
      <c r="M6" s="76">
        <v>0</v>
      </c>
      <c r="N6" s="73">
        <f t="shared" si="3"/>
        <v>0</v>
      </c>
      <c r="O6" s="73">
        <f t="shared" si="4"/>
        <v>0</v>
      </c>
      <c r="P6" s="73">
        <f t="shared" si="5"/>
        <v>0</v>
      </c>
      <c r="Q6" s="232"/>
      <c r="R6" s="90"/>
      <c r="S6" s="26"/>
      <c r="T6" s="26"/>
    </row>
    <row r="7" spans="1:36" ht="18" customHeight="1">
      <c r="A7" s="41">
        <f>IF(G7&lt;&gt;"",1+MAX($A$3:A6),"")</f>
        <v>3</v>
      </c>
      <c r="B7" s="42"/>
      <c r="C7" s="49"/>
      <c r="D7" s="50" t="s">
        <v>35</v>
      </c>
      <c r="E7" s="51">
        <v>1</v>
      </c>
      <c r="F7" s="51" t="s">
        <v>33</v>
      </c>
      <c r="G7" s="46">
        <v>0</v>
      </c>
      <c r="H7" s="47">
        <f t="shared" si="0"/>
        <v>1</v>
      </c>
      <c r="I7" s="73">
        <v>0</v>
      </c>
      <c r="J7" s="73">
        <f t="shared" si="1"/>
        <v>0</v>
      </c>
      <c r="K7" s="74">
        <v>0</v>
      </c>
      <c r="L7" s="75">
        <f t="shared" si="2"/>
        <v>0</v>
      </c>
      <c r="M7" s="76">
        <v>0</v>
      </c>
      <c r="N7" s="73">
        <f t="shared" si="3"/>
        <v>0</v>
      </c>
      <c r="O7" s="73">
        <f t="shared" si="4"/>
        <v>0</v>
      </c>
      <c r="P7" s="73">
        <f t="shared" si="5"/>
        <v>0</v>
      </c>
      <c r="Q7" s="232"/>
      <c r="R7" s="90"/>
      <c r="S7" s="26"/>
      <c r="T7" s="26"/>
    </row>
    <row r="8" spans="1:36" ht="18" customHeight="1">
      <c r="A8" s="48">
        <f>IF(G8&lt;&gt;"",1+MAX($A$3:A7),"")</f>
        <v>4</v>
      </c>
      <c r="B8" s="42"/>
      <c r="C8" s="49"/>
      <c r="D8" s="50" t="s">
        <v>36</v>
      </c>
      <c r="E8" s="51">
        <v>1</v>
      </c>
      <c r="F8" s="51" t="s">
        <v>33</v>
      </c>
      <c r="G8" s="46">
        <v>0</v>
      </c>
      <c r="H8" s="47">
        <f t="shared" si="0"/>
        <v>1</v>
      </c>
      <c r="I8" s="73">
        <v>0</v>
      </c>
      <c r="J8" s="73">
        <f t="shared" si="1"/>
        <v>0</v>
      </c>
      <c r="K8" s="74">
        <v>0</v>
      </c>
      <c r="L8" s="75">
        <f t="shared" si="2"/>
        <v>0</v>
      </c>
      <c r="M8" s="76">
        <v>0</v>
      </c>
      <c r="N8" s="73">
        <f t="shared" si="3"/>
        <v>0</v>
      </c>
      <c r="O8" s="73">
        <f t="shared" si="4"/>
        <v>0</v>
      </c>
      <c r="P8" s="73">
        <f t="shared" si="5"/>
        <v>0</v>
      </c>
      <c r="Q8" s="232"/>
      <c r="R8" s="90"/>
    </row>
    <row r="9" spans="1:36" ht="18" customHeight="1">
      <c r="A9" s="41">
        <f>IF(G9&lt;&gt;"",1+MAX($A$3:A8),"")</f>
        <v>5</v>
      </c>
      <c r="B9" s="42"/>
      <c r="C9" s="49"/>
      <c r="D9" s="50" t="s">
        <v>37</v>
      </c>
      <c r="E9" s="51">
        <v>1</v>
      </c>
      <c r="F9" s="51" t="s">
        <v>33</v>
      </c>
      <c r="G9" s="46">
        <v>0</v>
      </c>
      <c r="H9" s="47">
        <f t="shared" si="0"/>
        <v>1</v>
      </c>
      <c r="I9" s="73">
        <v>0</v>
      </c>
      <c r="J9" s="73">
        <f t="shared" si="1"/>
        <v>0</v>
      </c>
      <c r="K9" s="74">
        <v>0</v>
      </c>
      <c r="L9" s="75">
        <f t="shared" si="2"/>
        <v>0</v>
      </c>
      <c r="M9" s="76">
        <v>0</v>
      </c>
      <c r="N9" s="73">
        <f t="shared" si="3"/>
        <v>0</v>
      </c>
      <c r="O9" s="73">
        <f t="shared" si="4"/>
        <v>0</v>
      </c>
      <c r="P9" s="73">
        <f t="shared" si="5"/>
        <v>0</v>
      </c>
      <c r="Q9" s="232"/>
      <c r="R9" s="90"/>
    </row>
    <row r="10" spans="1:36" ht="18" customHeight="1">
      <c r="A10" s="48">
        <f>IF(G10&lt;&gt;"",1+MAX($A$3:A9),"")</f>
        <v>6</v>
      </c>
      <c r="B10" s="42"/>
      <c r="C10" s="49"/>
      <c r="D10" s="50" t="s">
        <v>38</v>
      </c>
      <c r="E10" s="51">
        <v>1</v>
      </c>
      <c r="F10" s="51" t="s">
        <v>33</v>
      </c>
      <c r="G10" s="46">
        <v>0</v>
      </c>
      <c r="H10" s="47">
        <f t="shared" si="0"/>
        <v>1</v>
      </c>
      <c r="I10" s="73">
        <v>0</v>
      </c>
      <c r="J10" s="73">
        <f t="shared" si="1"/>
        <v>0</v>
      </c>
      <c r="K10" s="74">
        <v>0</v>
      </c>
      <c r="L10" s="75">
        <f t="shared" si="2"/>
        <v>0</v>
      </c>
      <c r="M10" s="76">
        <v>0</v>
      </c>
      <c r="N10" s="73">
        <f t="shared" si="3"/>
        <v>0</v>
      </c>
      <c r="O10" s="73">
        <f t="shared" si="4"/>
        <v>0</v>
      </c>
      <c r="P10" s="73">
        <f t="shared" si="5"/>
        <v>0</v>
      </c>
      <c r="Q10" s="232"/>
      <c r="R10" s="90"/>
    </row>
    <row r="11" spans="1:36" ht="18" customHeight="1">
      <c r="A11" s="41">
        <f>IF(G11&lt;&gt;"",1+MAX($A$3:A10),"")</f>
        <v>7</v>
      </c>
      <c r="B11" s="42"/>
      <c r="C11" s="52"/>
      <c r="D11" s="53" t="s">
        <v>39</v>
      </c>
      <c r="E11" s="54">
        <v>1</v>
      </c>
      <c r="F11" s="54" t="s">
        <v>33</v>
      </c>
      <c r="G11" s="46">
        <v>0</v>
      </c>
      <c r="H11" s="47">
        <f t="shared" si="0"/>
        <v>1</v>
      </c>
      <c r="I11" s="73">
        <v>0</v>
      </c>
      <c r="J11" s="73">
        <f t="shared" si="1"/>
        <v>0</v>
      </c>
      <c r="K11" s="74">
        <v>0</v>
      </c>
      <c r="L11" s="75">
        <f t="shared" si="2"/>
        <v>0</v>
      </c>
      <c r="M11" s="76">
        <v>0</v>
      </c>
      <c r="N11" s="73">
        <f t="shared" si="3"/>
        <v>0</v>
      </c>
      <c r="O11" s="73">
        <f t="shared" si="4"/>
        <v>0</v>
      </c>
      <c r="P11" s="73">
        <f t="shared" si="5"/>
        <v>0</v>
      </c>
      <c r="Q11" s="233"/>
      <c r="R11" s="90"/>
    </row>
    <row r="12" spans="1:36" customFormat="1" ht="18" customHeight="1">
      <c r="A12" s="49" t="str">
        <f>IF(G12&lt;&gt;"",1+MAX($A$3:A11),"")</f>
        <v/>
      </c>
      <c r="B12" s="42"/>
      <c r="C12" s="55"/>
      <c r="D12" s="53"/>
      <c r="E12" s="54"/>
      <c r="F12" s="54"/>
      <c r="G12" s="56"/>
      <c r="H12" s="57"/>
      <c r="I12" s="77"/>
      <c r="J12" s="77"/>
      <c r="K12" s="78"/>
      <c r="L12" s="79"/>
      <c r="M12" s="80"/>
      <c r="N12" s="77"/>
      <c r="O12" s="77"/>
      <c r="P12" s="77"/>
      <c r="Q12" s="89"/>
      <c r="R12" s="91"/>
    </row>
    <row r="13" spans="1:36" s="26" customFormat="1" ht="18">
      <c r="A13" s="55" t="str">
        <f>IF(G13&lt;&gt;"",1+MAX($A$3:A12),"")</f>
        <v/>
      </c>
      <c r="B13" s="55"/>
      <c r="C13" s="58"/>
      <c r="D13" s="59" t="s">
        <v>40</v>
      </c>
      <c r="E13" s="60"/>
      <c r="F13" s="61"/>
      <c r="G13" s="61"/>
      <c r="H13" s="61"/>
      <c r="I13" s="81"/>
      <c r="J13" s="81"/>
      <c r="K13" s="61"/>
      <c r="L13" s="61"/>
      <c r="M13" s="81"/>
      <c r="N13" s="81"/>
      <c r="O13" s="81"/>
      <c r="P13" s="81"/>
      <c r="Q13" s="92"/>
      <c r="R13" s="93">
        <f>SUM(Q4:Q13)</f>
        <v>54000</v>
      </c>
    </row>
    <row r="14" spans="1:36" s="26" customFormat="1">
      <c r="A14" s="215" t="str">
        <f>IF(G14&lt;&gt;"",1+MAX($A$3:A13),"")</f>
        <v/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7"/>
    </row>
    <row r="15" spans="1:36" s="28" customFormat="1" ht="18">
      <c r="A15" s="62" t="str">
        <f>IF(G15&lt;&gt;"",1+MAX($A$3:A14),"")</f>
        <v/>
      </c>
      <c r="B15" s="63"/>
      <c r="C15" s="63">
        <v>22</v>
      </c>
      <c r="D15" s="64" t="s">
        <v>41</v>
      </c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94"/>
      <c r="R15" s="95"/>
      <c r="S15" s="96"/>
    </row>
    <row r="16" spans="1:36" s="29" customFormat="1" ht="18">
      <c r="A16" s="48" t="str">
        <f>IF(G16&lt;&gt;"",1+MAX($A$3:A15),"")</f>
        <v/>
      </c>
      <c r="B16" s="65"/>
      <c r="C16" s="66"/>
      <c r="D16" s="67" t="s">
        <v>42</v>
      </c>
      <c r="E16" s="51"/>
      <c r="F16" s="51"/>
      <c r="G16" s="51"/>
      <c r="H16" s="51"/>
      <c r="I16" s="73"/>
      <c r="J16" s="73"/>
      <c r="K16" s="82"/>
      <c r="L16" s="83"/>
      <c r="M16" s="84"/>
      <c r="N16" s="73"/>
      <c r="O16" s="73"/>
      <c r="P16" s="73"/>
      <c r="Q16" s="97"/>
      <c r="R16" s="98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</row>
    <row r="17" spans="1:36" s="29" customFormat="1">
      <c r="A17" s="48" t="str">
        <f>IF(G17&lt;&gt;"",1+MAX($A$3:A16),"")</f>
        <v/>
      </c>
      <c r="B17" s="230"/>
      <c r="C17" s="68"/>
      <c r="D17" s="69" t="s">
        <v>43</v>
      </c>
      <c r="E17" s="66"/>
      <c r="F17" s="51"/>
      <c r="G17" s="70"/>
      <c r="H17" s="71"/>
      <c r="I17" s="73"/>
      <c r="J17" s="73"/>
      <c r="K17" s="74"/>
      <c r="L17" s="75"/>
      <c r="M17" s="76"/>
      <c r="N17" s="73"/>
      <c r="O17" s="73"/>
      <c r="P17" s="73"/>
      <c r="Q17" s="100"/>
      <c r="R17" s="90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</row>
    <row r="18" spans="1:36" s="29" customFormat="1">
      <c r="A18" s="48">
        <f>IF(G18&lt;&gt;"",1+MAX($A$3:A17),"")</f>
        <v>8</v>
      </c>
      <c r="B18" s="230"/>
      <c r="C18" s="68"/>
      <c r="D18" s="50" t="s">
        <v>44</v>
      </c>
      <c r="E18" s="66">
        <v>64.849999999999994</v>
      </c>
      <c r="F18" s="51" t="s">
        <v>45</v>
      </c>
      <c r="G18" s="70">
        <v>0.05</v>
      </c>
      <c r="H18" s="71">
        <f t="shared" ref="H18:H25" si="6">E18*(1+G18)</f>
        <v>68.092500000000001</v>
      </c>
      <c r="I18" s="73">
        <f>4/1*0.75</f>
        <v>3</v>
      </c>
      <c r="J18" s="73">
        <f t="shared" ref="J18:J25" si="7">I18*H18</f>
        <v>204.2775</v>
      </c>
      <c r="K18" s="74">
        <v>0.105</v>
      </c>
      <c r="L18" s="75">
        <f t="shared" ref="L18:L25" si="8">+K18*H18</f>
        <v>7.1497124999999997</v>
      </c>
      <c r="M18" s="76">
        <f>'LABOR SHEET'!C$5</f>
        <v>57.65</v>
      </c>
      <c r="N18" s="73">
        <f t="shared" ref="N18:N25" si="9">K18*M18</f>
        <v>6.0532500000000002</v>
      </c>
      <c r="O18" s="73">
        <f t="shared" ref="O18:O25" si="10">M18*L18</f>
        <v>412.18092562499999</v>
      </c>
      <c r="P18" s="73">
        <f t="shared" ref="P18:P25" si="11">I18+N18</f>
        <v>9.0532500000000002</v>
      </c>
      <c r="Q18" s="100">
        <f t="shared" ref="Q18:Q25" si="12">P18*H18</f>
        <v>616.45842562500002</v>
      </c>
      <c r="R18" s="90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</row>
    <row r="19" spans="1:36" s="29" customFormat="1">
      <c r="A19" s="48">
        <f>IF(G19&lt;&gt;"",1+MAX($A$3:A18),"")</f>
        <v>9</v>
      </c>
      <c r="B19" s="230"/>
      <c r="C19" s="68"/>
      <c r="D19" s="50" t="s">
        <v>46</v>
      </c>
      <c r="E19" s="66">
        <v>145.27000000000001</v>
      </c>
      <c r="F19" s="51" t="s">
        <v>45</v>
      </c>
      <c r="G19" s="70">
        <v>0.05</v>
      </c>
      <c r="H19" s="71">
        <f t="shared" si="6"/>
        <v>152.5335</v>
      </c>
      <c r="I19" s="73">
        <f>5.02/1.25</f>
        <v>4.016</v>
      </c>
      <c r="J19" s="73">
        <f t="shared" si="7"/>
        <v>612.57453599999997</v>
      </c>
      <c r="K19" s="74">
        <v>0.125</v>
      </c>
      <c r="L19" s="75">
        <f t="shared" si="8"/>
        <v>19.0666875</v>
      </c>
      <c r="M19" s="76">
        <f>'LABOR SHEET'!C$5</f>
        <v>57.65</v>
      </c>
      <c r="N19" s="73">
        <f t="shared" si="9"/>
        <v>7.2062499999999998</v>
      </c>
      <c r="O19" s="73">
        <f t="shared" si="10"/>
        <v>1099.1945343750001</v>
      </c>
      <c r="P19" s="73">
        <f t="shared" si="11"/>
        <v>11.222250000000001</v>
      </c>
      <c r="Q19" s="100">
        <f t="shared" si="12"/>
        <v>1711.769070375</v>
      </c>
      <c r="R19" s="90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</row>
    <row r="20" spans="1:36" s="29" customFormat="1">
      <c r="A20" s="48">
        <f>IF(G20&lt;&gt;"",1+MAX($A$3:A19),"")</f>
        <v>10</v>
      </c>
      <c r="B20" s="230"/>
      <c r="C20" s="68"/>
      <c r="D20" s="50" t="s">
        <v>47</v>
      </c>
      <c r="E20" s="66">
        <v>341.28</v>
      </c>
      <c r="F20" s="51" t="s">
        <v>45</v>
      </c>
      <c r="G20" s="70">
        <v>0.05</v>
      </c>
      <c r="H20" s="71">
        <f t="shared" si="6"/>
        <v>358.34399999999999</v>
      </c>
      <c r="I20" s="73">
        <v>5.0199999999999996</v>
      </c>
      <c r="J20" s="73">
        <f t="shared" si="7"/>
        <v>1798.88688</v>
      </c>
      <c r="K20" s="74">
        <v>0.18</v>
      </c>
      <c r="L20" s="75">
        <f t="shared" si="8"/>
        <v>64.501919999999998</v>
      </c>
      <c r="M20" s="76">
        <f>'LABOR SHEET'!C$5</f>
        <v>57.65</v>
      </c>
      <c r="N20" s="73">
        <f t="shared" si="9"/>
        <v>10.377000000000001</v>
      </c>
      <c r="O20" s="73">
        <f t="shared" si="10"/>
        <v>3718.5356879999999</v>
      </c>
      <c r="P20" s="73">
        <f t="shared" si="11"/>
        <v>15.397</v>
      </c>
      <c r="Q20" s="100">
        <f t="shared" si="12"/>
        <v>5517.422568</v>
      </c>
      <c r="R20" s="90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</row>
    <row r="21" spans="1:36" s="29" customFormat="1">
      <c r="A21" s="48">
        <f>IF(G21&lt;&gt;"",1+MAX($A$3:A20),"")</f>
        <v>11</v>
      </c>
      <c r="B21" s="230"/>
      <c r="C21" s="68"/>
      <c r="D21" s="50" t="s">
        <v>48</v>
      </c>
      <c r="E21" s="66">
        <v>29.58</v>
      </c>
      <c r="F21" s="51" t="s">
        <v>45</v>
      </c>
      <c r="G21" s="70">
        <v>0.05</v>
      </c>
      <c r="H21" s="71">
        <f t="shared" si="6"/>
        <v>31.059000000000001</v>
      </c>
      <c r="I21" s="73">
        <v>5.86</v>
      </c>
      <c r="J21" s="73">
        <f t="shared" si="7"/>
        <v>182.00574</v>
      </c>
      <c r="K21" s="74">
        <v>0.2</v>
      </c>
      <c r="L21" s="75">
        <f t="shared" si="8"/>
        <v>6.2118000000000002</v>
      </c>
      <c r="M21" s="76">
        <f>'LABOR SHEET'!C$5</f>
        <v>57.65</v>
      </c>
      <c r="N21" s="73">
        <f t="shared" si="9"/>
        <v>11.53</v>
      </c>
      <c r="O21" s="73">
        <f t="shared" si="10"/>
        <v>358.11027000000001</v>
      </c>
      <c r="P21" s="73">
        <f t="shared" si="11"/>
        <v>17.39</v>
      </c>
      <c r="Q21" s="100">
        <f t="shared" si="12"/>
        <v>540.11600999999996</v>
      </c>
      <c r="R21" s="90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</row>
    <row r="22" spans="1:36" s="29" customFormat="1">
      <c r="A22" s="48">
        <f>IF(G22&lt;&gt;"",1+MAX($A$3:A21),"")</f>
        <v>12</v>
      </c>
      <c r="B22" s="230"/>
      <c r="C22" s="68"/>
      <c r="D22" s="50" t="s">
        <v>49</v>
      </c>
      <c r="E22" s="66">
        <v>224.28</v>
      </c>
      <c r="F22" s="51" t="s">
        <v>45</v>
      </c>
      <c r="G22" s="70">
        <v>0.05</v>
      </c>
      <c r="H22" s="71">
        <f t="shared" si="6"/>
        <v>235.494</v>
      </c>
      <c r="I22" s="73">
        <v>7.25</v>
      </c>
      <c r="J22" s="73">
        <f t="shared" si="7"/>
        <v>1707.3315</v>
      </c>
      <c r="K22" s="74">
        <v>0.26200000000000001</v>
      </c>
      <c r="L22" s="75">
        <f t="shared" si="8"/>
        <v>61.699427999999997</v>
      </c>
      <c r="M22" s="76">
        <f>'LABOR SHEET'!C$5</f>
        <v>57.65</v>
      </c>
      <c r="N22" s="73">
        <f t="shared" si="9"/>
        <v>15.1043</v>
      </c>
      <c r="O22" s="73">
        <f t="shared" si="10"/>
        <v>3556.9720241999999</v>
      </c>
      <c r="P22" s="73">
        <f t="shared" si="11"/>
        <v>22.354299999999999</v>
      </c>
      <c r="Q22" s="100">
        <f t="shared" si="12"/>
        <v>5264.3035241999996</v>
      </c>
      <c r="R22" s="90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</row>
    <row r="23" spans="1:36" s="29" customFormat="1">
      <c r="A23" s="48">
        <f>IF(G23&lt;&gt;"",1+MAX($A$3:A22),"")</f>
        <v>13</v>
      </c>
      <c r="B23" s="230"/>
      <c r="C23" s="68"/>
      <c r="D23" s="50" t="s">
        <v>50</v>
      </c>
      <c r="E23" s="66">
        <v>111.67</v>
      </c>
      <c r="F23" s="51" t="s">
        <v>45</v>
      </c>
      <c r="G23" s="70">
        <v>0.05</v>
      </c>
      <c r="H23" s="71">
        <f t="shared" si="6"/>
        <v>117.2535</v>
      </c>
      <c r="I23" s="73">
        <v>15.11</v>
      </c>
      <c r="J23" s="73">
        <f t="shared" si="7"/>
        <v>1771.7003850000001</v>
      </c>
      <c r="K23" s="74">
        <v>0.32</v>
      </c>
      <c r="L23" s="75">
        <f t="shared" si="8"/>
        <v>37.521120000000003</v>
      </c>
      <c r="M23" s="76">
        <f>'LABOR SHEET'!C$5</f>
        <v>57.65</v>
      </c>
      <c r="N23" s="73">
        <f t="shared" si="9"/>
        <v>18.448</v>
      </c>
      <c r="O23" s="73">
        <f t="shared" si="10"/>
        <v>2163.092568</v>
      </c>
      <c r="P23" s="73">
        <f t="shared" si="11"/>
        <v>33.558</v>
      </c>
      <c r="Q23" s="100">
        <f t="shared" si="12"/>
        <v>3934.7929530000001</v>
      </c>
      <c r="R23" s="90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</row>
    <row r="24" spans="1:36" s="29" customFormat="1">
      <c r="A24" s="48">
        <f>IF(G24&lt;&gt;"",1+MAX($A$3:A23),"")</f>
        <v>14</v>
      </c>
      <c r="B24" s="230"/>
      <c r="C24" s="68"/>
      <c r="D24" s="50" t="s">
        <v>51</v>
      </c>
      <c r="E24" s="66">
        <v>193.04</v>
      </c>
      <c r="F24" s="51" t="s">
        <v>45</v>
      </c>
      <c r="G24" s="70">
        <v>0.05</v>
      </c>
      <c r="H24" s="71">
        <f t="shared" si="6"/>
        <v>202.69200000000001</v>
      </c>
      <c r="I24" s="73">
        <f>28.82/4*3</f>
        <v>21.614999999999998</v>
      </c>
      <c r="J24" s="73">
        <f t="shared" si="7"/>
        <v>4381.1875799999998</v>
      </c>
      <c r="K24" s="74">
        <v>0.36499999999999999</v>
      </c>
      <c r="L24" s="75">
        <f t="shared" si="8"/>
        <v>73.982579999999999</v>
      </c>
      <c r="M24" s="76">
        <f>'LABOR SHEET'!C$5</f>
        <v>57.65</v>
      </c>
      <c r="N24" s="73">
        <f t="shared" si="9"/>
        <v>21.042249999999999</v>
      </c>
      <c r="O24" s="73">
        <f t="shared" si="10"/>
        <v>4265.0957369999996</v>
      </c>
      <c r="P24" s="73">
        <f t="shared" si="11"/>
        <v>42.657249999999998</v>
      </c>
      <c r="Q24" s="100">
        <f t="shared" si="12"/>
        <v>8646.2833169999994</v>
      </c>
      <c r="R24" s="90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</row>
    <row r="25" spans="1:36" s="29" customFormat="1">
      <c r="A25" s="48">
        <f>IF(G25&lt;&gt;"",1+MAX($A$3:A24),"")</f>
        <v>15</v>
      </c>
      <c r="B25" s="230"/>
      <c r="C25" s="68"/>
      <c r="D25" s="50" t="s">
        <v>52</v>
      </c>
      <c r="E25" s="66">
        <v>66.58</v>
      </c>
      <c r="F25" s="51" t="s">
        <v>45</v>
      </c>
      <c r="G25" s="70">
        <v>0.05</v>
      </c>
      <c r="H25" s="71">
        <f t="shared" si="6"/>
        <v>69.909000000000006</v>
      </c>
      <c r="I25" s="73">
        <v>28.82</v>
      </c>
      <c r="J25" s="73">
        <f t="shared" si="7"/>
        <v>2014.77738</v>
      </c>
      <c r="K25" s="74">
        <v>0.44400000000000001</v>
      </c>
      <c r="L25" s="75">
        <f t="shared" si="8"/>
        <v>31.039596</v>
      </c>
      <c r="M25" s="76">
        <f>'LABOR SHEET'!C$5</f>
        <v>57.65</v>
      </c>
      <c r="N25" s="73">
        <f t="shared" si="9"/>
        <v>25.596599999999999</v>
      </c>
      <c r="O25" s="73">
        <f t="shared" si="10"/>
        <v>1789.4327094</v>
      </c>
      <c r="P25" s="73">
        <f t="shared" si="11"/>
        <v>54.416600000000003</v>
      </c>
      <c r="Q25" s="100">
        <f t="shared" si="12"/>
        <v>3804.2100894</v>
      </c>
      <c r="R25" s="90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</row>
    <row r="26" spans="1:36" s="29" customFormat="1">
      <c r="A26" s="48" t="str">
        <f>IF(G26&lt;&gt;"",1+MAX($A$3:A25),"")</f>
        <v/>
      </c>
      <c r="B26" s="230"/>
      <c r="C26" s="68"/>
      <c r="D26" s="50"/>
      <c r="E26" s="66"/>
      <c r="F26" s="51"/>
      <c r="G26" s="70"/>
      <c r="H26" s="71"/>
      <c r="I26" s="77"/>
      <c r="J26" s="73"/>
      <c r="K26" s="74"/>
      <c r="L26" s="75"/>
      <c r="M26" s="76"/>
      <c r="N26" s="73"/>
      <c r="O26" s="73"/>
      <c r="P26" s="73"/>
      <c r="Q26" s="100"/>
      <c r="R26" s="90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</row>
    <row r="27" spans="1:36" s="29" customFormat="1">
      <c r="A27" s="48" t="str">
        <f>IF(G27&lt;&gt;"",1+MAX($A$3:A26),"")</f>
        <v/>
      </c>
      <c r="B27" s="230"/>
      <c r="C27" s="68"/>
      <c r="D27" s="72" t="s">
        <v>53</v>
      </c>
      <c r="E27" s="66"/>
      <c r="F27" s="51"/>
      <c r="G27" s="70"/>
      <c r="H27" s="71"/>
      <c r="I27" s="77"/>
      <c r="J27" s="73"/>
      <c r="K27" s="74"/>
      <c r="L27" s="75"/>
      <c r="M27" s="76"/>
      <c r="N27" s="73"/>
      <c r="O27" s="73"/>
      <c r="P27" s="73"/>
      <c r="Q27" s="100"/>
      <c r="R27" s="90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</row>
    <row r="28" spans="1:36" s="29" customFormat="1">
      <c r="A28" s="48">
        <f>IF(G28&lt;&gt;"",1+MAX($A$3:A27),"")</f>
        <v>16</v>
      </c>
      <c r="B28" s="230"/>
      <c r="C28" s="68"/>
      <c r="D28" s="50" t="s">
        <v>54</v>
      </c>
      <c r="E28" s="66">
        <v>5</v>
      </c>
      <c r="F28" s="51" t="s">
        <v>55</v>
      </c>
      <c r="G28" s="70">
        <v>0</v>
      </c>
      <c r="H28" s="71">
        <f t="shared" ref="H28:H56" si="13">E28*(1+G28)</f>
        <v>5</v>
      </c>
      <c r="I28" s="73">
        <v>4.59</v>
      </c>
      <c r="J28" s="73">
        <f t="shared" ref="J28:J56" si="14">I28*H28</f>
        <v>22.95</v>
      </c>
      <c r="K28" s="74">
        <v>0.55000000000000004</v>
      </c>
      <c r="L28" s="75">
        <f t="shared" ref="L28:L56" si="15">+K28*H28</f>
        <v>2.75</v>
      </c>
      <c r="M28" s="76">
        <f>'LABOR SHEET'!C$5</f>
        <v>57.65</v>
      </c>
      <c r="N28" s="73">
        <f t="shared" ref="N28:N56" si="16">K28*M28</f>
        <v>31.7075</v>
      </c>
      <c r="O28" s="73">
        <f t="shared" ref="O28:O56" si="17">M28*L28</f>
        <v>158.53749999999999</v>
      </c>
      <c r="P28" s="73">
        <f t="shared" ref="P28:P56" si="18">I28+N28</f>
        <v>36.297499999999999</v>
      </c>
      <c r="Q28" s="100">
        <f t="shared" ref="Q28:Q56" si="19">P28*H28</f>
        <v>181.48750000000001</v>
      </c>
      <c r="R28" s="90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</row>
    <row r="29" spans="1:36" s="29" customFormat="1">
      <c r="A29" s="48">
        <f>IF(G29&lt;&gt;"",1+MAX($A$3:A28),"")</f>
        <v>17</v>
      </c>
      <c r="B29" s="230"/>
      <c r="C29" s="68"/>
      <c r="D29" s="50" t="s">
        <v>56</v>
      </c>
      <c r="E29" s="66">
        <v>12</v>
      </c>
      <c r="F29" s="51" t="s">
        <v>55</v>
      </c>
      <c r="G29" s="70">
        <v>0</v>
      </c>
      <c r="H29" s="71">
        <f t="shared" si="13"/>
        <v>12</v>
      </c>
      <c r="I29" s="73">
        <v>8.5</v>
      </c>
      <c r="J29" s="73">
        <f t="shared" si="14"/>
        <v>102</v>
      </c>
      <c r="K29" s="74">
        <v>0.56000000000000005</v>
      </c>
      <c r="L29" s="75">
        <f t="shared" si="15"/>
        <v>6.72</v>
      </c>
      <c r="M29" s="76">
        <f>'LABOR SHEET'!C$5</f>
        <v>57.65</v>
      </c>
      <c r="N29" s="73">
        <f t="shared" si="16"/>
        <v>32.283999999999999</v>
      </c>
      <c r="O29" s="73">
        <f t="shared" si="17"/>
        <v>387.40800000000002</v>
      </c>
      <c r="P29" s="73">
        <f t="shared" si="18"/>
        <v>40.783999999999999</v>
      </c>
      <c r="Q29" s="100">
        <f t="shared" si="19"/>
        <v>489.40800000000002</v>
      </c>
      <c r="R29" s="90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</row>
    <row r="30" spans="1:36" s="29" customFormat="1">
      <c r="A30" s="48">
        <f>IF(G30&lt;&gt;"",1+MAX($A$3:A29),"")</f>
        <v>18</v>
      </c>
      <c r="B30" s="230"/>
      <c r="C30" s="68"/>
      <c r="D30" s="50" t="s">
        <v>57</v>
      </c>
      <c r="E30" s="66">
        <v>25</v>
      </c>
      <c r="F30" s="51" t="s">
        <v>55</v>
      </c>
      <c r="G30" s="70">
        <v>0</v>
      </c>
      <c r="H30" s="71">
        <f t="shared" si="13"/>
        <v>25</v>
      </c>
      <c r="I30" s="73">
        <v>9.1</v>
      </c>
      <c r="J30" s="73">
        <f t="shared" si="14"/>
        <v>227.5</v>
      </c>
      <c r="K30" s="74">
        <v>0.56999999999999995</v>
      </c>
      <c r="L30" s="75">
        <f t="shared" si="15"/>
        <v>14.25</v>
      </c>
      <c r="M30" s="76">
        <f>'LABOR SHEET'!C$5</f>
        <v>57.65</v>
      </c>
      <c r="N30" s="73">
        <f t="shared" si="16"/>
        <v>32.860500000000002</v>
      </c>
      <c r="O30" s="73">
        <f t="shared" si="17"/>
        <v>821.51250000000005</v>
      </c>
      <c r="P30" s="73">
        <f t="shared" si="18"/>
        <v>41.960500000000003</v>
      </c>
      <c r="Q30" s="100">
        <f t="shared" si="19"/>
        <v>1049.0125</v>
      </c>
      <c r="R30" s="90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</row>
    <row r="31" spans="1:36" s="29" customFormat="1">
      <c r="A31" s="48">
        <f>IF(G31&lt;&gt;"",1+MAX($A$3:A30),"")</f>
        <v>19</v>
      </c>
      <c r="B31" s="230"/>
      <c r="C31" s="68"/>
      <c r="D31" s="50" t="s">
        <v>58</v>
      </c>
      <c r="E31" s="66">
        <v>1</v>
      </c>
      <c r="F31" s="51" t="s">
        <v>55</v>
      </c>
      <c r="G31" s="70">
        <v>0</v>
      </c>
      <c r="H31" s="71">
        <f t="shared" si="13"/>
        <v>1</v>
      </c>
      <c r="I31" s="73">
        <v>12.1</v>
      </c>
      <c r="J31" s="73">
        <f t="shared" si="14"/>
        <v>12.1</v>
      </c>
      <c r="K31" s="74">
        <v>0.57999999999999996</v>
      </c>
      <c r="L31" s="75">
        <f t="shared" si="15"/>
        <v>0.57999999999999996</v>
      </c>
      <c r="M31" s="76">
        <f>'LABOR SHEET'!C$5</f>
        <v>57.65</v>
      </c>
      <c r="N31" s="73">
        <f t="shared" si="16"/>
        <v>33.436999999999998</v>
      </c>
      <c r="O31" s="73">
        <f t="shared" si="17"/>
        <v>33.436999999999998</v>
      </c>
      <c r="P31" s="73">
        <f t="shared" si="18"/>
        <v>45.536999999999999</v>
      </c>
      <c r="Q31" s="100">
        <f t="shared" si="19"/>
        <v>45.536999999999999</v>
      </c>
      <c r="R31" s="90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</row>
    <row r="32" spans="1:36" s="29" customFormat="1">
      <c r="A32" s="48">
        <f>IF(G32&lt;&gt;"",1+MAX($A$3:A31),"")</f>
        <v>20</v>
      </c>
      <c r="B32" s="230"/>
      <c r="C32" s="68"/>
      <c r="D32" s="50" t="s">
        <v>59</v>
      </c>
      <c r="E32" s="66">
        <v>5</v>
      </c>
      <c r="F32" s="51" t="s">
        <v>55</v>
      </c>
      <c r="G32" s="70">
        <v>0</v>
      </c>
      <c r="H32" s="71">
        <f t="shared" si="13"/>
        <v>5</v>
      </c>
      <c r="I32" s="73">
        <v>15.2</v>
      </c>
      <c r="J32" s="73">
        <f t="shared" si="14"/>
        <v>76</v>
      </c>
      <c r="K32" s="74">
        <v>0.59</v>
      </c>
      <c r="L32" s="75">
        <f t="shared" si="15"/>
        <v>2.95</v>
      </c>
      <c r="M32" s="76">
        <f>'LABOR SHEET'!C$5</f>
        <v>57.65</v>
      </c>
      <c r="N32" s="73">
        <f t="shared" si="16"/>
        <v>34.013500000000001</v>
      </c>
      <c r="O32" s="73">
        <f t="shared" si="17"/>
        <v>170.0675</v>
      </c>
      <c r="P32" s="73">
        <f t="shared" si="18"/>
        <v>49.213500000000003</v>
      </c>
      <c r="Q32" s="100">
        <f t="shared" si="19"/>
        <v>246.0675</v>
      </c>
      <c r="R32" s="90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</row>
    <row r="33" spans="1:36" s="29" customFormat="1">
      <c r="A33" s="48">
        <f>IF(G33&lt;&gt;"",1+MAX($A$3:A32),"")</f>
        <v>21</v>
      </c>
      <c r="B33" s="230"/>
      <c r="C33" s="68"/>
      <c r="D33" s="50" t="s">
        <v>60</v>
      </c>
      <c r="E33" s="66">
        <v>4</v>
      </c>
      <c r="F33" s="51" t="s">
        <v>55</v>
      </c>
      <c r="G33" s="70">
        <v>0</v>
      </c>
      <c r="H33" s="71">
        <f t="shared" si="13"/>
        <v>4</v>
      </c>
      <c r="I33" s="73">
        <v>22.5</v>
      </c>
      <c r="J33" s="73">
        <f t="shared" si="14"/>
        <v>90</v>
      </c>
      <c r="K33" s="74">
        <v>0.6</v>
      </c>
      <c r="L33" s="75">
        <f t="shared" si="15"/>
        <v>2.4</v>
      </c>
      <c r="M33" s="76">
        <f>'LABOR SHEET'!C$5</f>
        <v>57.65</v>
      </c>
      <c r="N33" s="73">
        <f t="shared" si="16"/>
        <v>34.590000000000003</v>
      </c>
      <c r="O33" s="73">
        <f t="shared" si="17"/>
        <v>138.36000000000001</v>
      </c>
      <c r="P33" s="73">
        <f t="shared" si="18"/>
        <v>57.09</v>
      </c>
      <c r="Q33" s="100">
        <f t="shared" si="19"/>
        <v>228.36</v>
      </c>
      <c r="R33" s="90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</row>
    <row r="34" spans="1:36" s="29" customFormat="1">
      <c r="A34" s="48">
        <f>IF(G34&lt;&gt;"",1+MAX($A$3:A33),"")</f>
        <v>22</v>
      </c>
      <c r="B34" s="230"/>
      <c r="C34" s="68"/>
      <c r="D34" s="50" t="s">
        <v>61</v>
      </c>
      <c r="E34" s="66">
        <v>2</v>
      </c>
      <c r="F34" s="51" t="s">
        <v>55</v>
      </c>
      <c r="G34" s="70">
        <v>0</v>
      </c>
      <c r="H34" s="71">
        <f t="shared" si="13"/>
        <v>2</v>
      </c>
      <c r="I34" s="73">
        <v>32.53</v>
      </c>
      <c r="J34" s="73">
        <f t="shared" si="14"/>
        <v>65.06</v>
      </c>
      <c r="K34" s="74">
        <v>0.61</v>
      </c>
      <c r="L34" s="75">
        <f t="shared" si="15"/>
        <v>1.22</v>
      </c>
      <c r="M34" s="76">
        <f>'LABOR SHEET'!C$5</f>
        <v>57.65</v>
      </c>
      <c r="N34" s="73">
        <f t="shared" si="16"/>
        <v>35.166499999999999</v>
      </c>
      <c r="O34" s="73">
        <f t="shared" si="17"/>
        <v>70.332999999999998</v>
      </c>
      <c r="P34" s="73">
        <f t="shared" si="18"/>
        <v>67.6965</v>
      </c>
      <c r="Q34" s="100">
        <f t="shared" si="19"/>
        <v>135.393</v>
      </c>
      <c r="R34" s="90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</row>
    <row r="35" spans="1:36" s="29" customFormat="1">
      <c r="A35" s="48">
        <f>IF(G35&lt;&gt;"",1+MAX($A$3:A34),"")</f>
        <v>23</v>
      </c>
      <c r="B35" s="230"/>
      <c r="C35" s="68"/>
      <c r="D35" s="50" t="s">
        <v>62</v>
      </c>
      <c r="E35" s="66">
        <v>2</v>
      </c>
      <c r="F35" s="51" t="s">
        <v>55</v>
      </c>
      <c r="G35" s="70">
        <v>0</v>
      </c>
      <c r="H35" s="71">
        <f t="shared" si="13"/>
        <v>2</v>
      </c>
      <c r="I35" s="73">
        <v>6.45</v>
      </c>
      <c r="J35" s="73">
        <f t="shared" si="14"/>
        <v>12.9</v>
      </c>
      <c r="K35" s="74">
        <v>0.65</v>
      </c>
      <c r="L35" s="75">
        <f t="shared" si="15"/>
        <v>1.3</v>
      </c>
      <c r="M35" s="76">
        <f>'LABOR SHEET'!C$5</f>
        <v>57.65</v>
      </c>
      <c r="N35" s="73">
        <f t="shared" si="16"/>
        <v>37.472499999999997</v>
      </c>
      <c r="O35" s="73">
        <f t="shared" si="17"/>
        <v>74.944999999999993</v>
      </c>
      <c r="P35" s="73">
        <f t="shared" si="18"/>
        <v>43.922499999999999</v>
      </c>
      <c r="Q35" s="100">
        <f t="shared" si="19"/>
        <v>87.844999999999999</v>
      </c>
      <c r="R35" s="90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</row>
    <row r="36" spans="1:36" s="29" customFormat="1">
      <c r="A36" s="48">
        <f>IF(G36&lt;&gt;"",1+MAX($A$3:A35),"")</f>
        <v>24</v>
      </c>
      <c r="B36" s="230"/>
      <c r="C36" s="68"/>
      <c r="D36" s="50" t="s">
        <v>63</v>
      </c>
      <c r="E36" s="66">
        <v>4</v>
      </c>
      <c r="F36" s="51" t="s">
        <v>55</v>
      </c>
      <c r="G36" s="70">
        <v>0</v>
      </c>
      <c r="H36" s="71">
        <f t="shared" si="13"/>
        <v>4</v>
      </c>
      <c r="I36" s="73">
        <v>12.5</v>
      </c>
      <c r="J36" s="73">
        <f t="shared" si="14"/>
        <v>50</v>
      </c>
      <c r="K36" s="74">
        <v>0.67</v>
      </c>
      <c r="L36" s="75">
        <f t="shared" si="15"/>
        <v>2.68</v>
      </c>
      <c r="M36" s="76">
        <f>'LABOR SHEET'!C$5</f>
        <v>57.65</v>
      </c>
      <c r="N36" s="73">
        <f t="shared" si="16"/>
        <v>38.625500000000002</v>
      </c>
      <c r="O36" s="73">
        <f t="shared" si="17"/>
        <v>154.50200000000001</v>
      </c>
      <c r="P36" s="73">
        <f t="shared" si="18"/>
        <v>51.125500000000002</v>
      </c>
      <c r="Q36" s="100">
        <f t="shared" si="19"/>
        <v>204.50200000000001</v>
      </c>
      <c r="R36" s="90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</row>
    <row r="37" spans="1:36" s="29" customFormat="1">
      <c r="A37" s="48">
        <f>IF(G37&lt;&gt;"",1+MAX($A$3:A36),"")</f>
        <v>25</v>
      </c>
      <c r="B37" s="230"/>
      <c r="C37" s="68"/>
      <c r="D37" s="50" t="s">
        <v>64</v>
      </c>
      <c r="E37" s="66">
        <v>1</v>
      </c>
      <c r="F37" s="51" t="s">
        <v>55</v>
      </c>
      <c r="G37" s="70">
        <v>0</v>
      </c>
      <c r="H37" s="71">
        <f t="shared" si="13"/>
        <v>1</v>
      </c>
      <c r="I37" s="73">
        <v>18.25</v>
      </c>
      <c r="J37" s="73">
        <f t="shared" si="14"/>
        <v>18.25</v>
      </c>
      <c r="K37" s="74">
        <v>0.68</v>
      </c>
      <c r="L37" s="75">
        <f t="shared" si="15"/>
        <v>0.68</v>
      </c>
      <c r="M37" s="76">
        <f>'LABOR SHEET'!C$5</f>
        <v>57.65</v>
      </c>
      <c r="N37" s="73">
        <f t="shared" si="16"/>
        <v>39.201999999999998</v>
      </c>
      <c r="O37" s="73">
        <f t="shared" si="17"/>
        <v>39.201999999999998</v>
      </c>
      <c r="P37" s="73">
        <f t="shared" si="18"/>
        <v>57.451999999999998</v>
      </c>
      <c r="Q37" s="100">
        <f t="shared" si="19"/>
        <v>57.451999999999998</v>
      </c>
      <c r="R37" s="90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</row>
    <row r="38" spans="1:36" s="29" customFormat="1">
      <c r="A38" s="48">
        <f>IF(G38&lt;&gt;"",1+MAX($A$3:A37),"")</f>
        <v>26</v>
      </c>
      <c r="B38" s="230"/>
      <c r="C38" s="68"/>
      <c r="D38" s="50" t="s">
        <v>65</v>
      </c>
      <c r="E38" s="66">
        <v>7</v>
      </c>
      <c r="F38" s="51" t="s">
        <v>55</v>
      </c>
      <c r="G38" s="70">
        <v>0</v>
      </c>
      <c r="H38" s="71">
        <f t="shared" si="13"/>
        <v>7</v>
      </c>
      <c r="I38" s="73">
        <v>25.5</v>
      </c>
      <c r="J38" s="73">
        <f t="shared" si="14"/>
        <v>178.5</v>
      </c>
      <c r="K38" s="74">
        <v>0.69</v>
      </c>
      <c r="L38" s="75">
        <f t="shared" si="15"/>
        <v>4.83</v>
      </c>
      <c r="M38" s="76">
        <f>'LABOR SHEET'!C$5</f>
        <v>57.65</v>
      </c>
      <c r="N38" s="73">
        <f t="shared" si="16"/>
        <v>39.778500000000001</v>
      </c>
      <c r="O38" s="73">
        <f t="shared" si="17"/>
        <v>278.4495</v>
      </c>
      <c r="P38" s="73">
        <f t="shared" si="18"/>
        <v>65.278499999999994</v>
      </c>
      <c r="Q38" s="100">
        <f t="shared" si="19"/>
        <v>456.9495</v>
      </c>
      <c r="R38" s="90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</row>
    <row r="39" spans="1:36" s="29" customFormat="1">
      <c r="A39" s="48">
        <f>IF(G39&lt;&gt;"",1+MAX($A$3:A38),"")</f>
        <v>27</v>
      </c>
      <c r="B39" s="230"/>
      <c r="C39" s="68"/>
      <c r="D39" s="50" t="s">
        <v>66</v>
      </c>
      <c r="E39" s="66">
        <v>2</v>
      </c>
      <c r="F39" s="51" t="s">
        <v>55</v>
      </c>
      <c r="G39" s="70">
        <v>0</v>
      </c>
      <c r="H39" s="71">
        <f t="shared" si="13"/>
        <v>2</v>
      </c>
      <c r="I39" s="73">
        <v>30.5</v>
      </c>
      <c r="J39" s="73">
        <f t="shared" si="14"/>
        <v>61</v>
      </c>
      <c r="K39" s="74">
        <v>0.7</v>
      </c>
      <c r="L39" s="75">
        <f t="shared" si="15"/>
        <v>1.4</v>
      </c>
      <c r="M39" s="76">
        <f>'LABOR SHEET'!C$5</f>
        <v>57.65</v>
      </c>
      <c r="N39" s="73">
        <f t="shared" si="16"/>
        <v>40.354999999999997</v>
      </c>
      <c r="O39" s="73">
        <f t="shared" si="17"/>
        <v>80.709999999999994</v>
      </c>
      <c r="P39" s="73">
        <f t="shared" si="18"/>
        <v>70.855000000000004</v>
      </c>
      <c r="Q39" s="100">
        <f t="shared" si="19"/>
        <v>141.71</v>
      </c>
      <c r="R39" s="90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</row>
    <row r="40" spans="1:36" s="29" customFormat="1">
      <c r="A40" s="48">
        <f>IF(G40&lt;&gt;"",1+MAX($A$3:A39),"")</f>
        <v>28</v>
      </c>
      <c r="B40" s="230"/>
      <c r="C40" s="68"/>
      <c r="D40" s="50" t="s">
        <v>67</v>
      </c>
      <c r="E40" s="66">
        <v>1</v>
      </c>
      <c r="F40" s="51" t="s">
        <v>55</v>
      </c>
      <c r="G40" s="70">
        <v>0</v>
      </c>
      <c r="H40" s="71">
        <f t="shared" si="13"/>
        <v>1</v>
      </c>
      <c r="I40" s="73">
        <v>38.5</v>
      </c>
      <c r="J40" s="73">
        <f t="shared" si="14"/>
        <v>38.5</v>
      </c>
      <c r="K40" s="74">
        <v>0.72</v>
      </c>
      <c r="L40" s="75">
        <f t="shared" si="15"/>
        <v>0.72</v>
      </c>
      <c r="M40" s="76">
        <f>'LABOR SHEET'!C$5</f>
        <v>57.65</v>
      </c>
      <c r="N40" s="73">
        <f t="shared" si="16"/>
        <v>41.508000000000003</v>
      </c>
      <c r="O40" s="73">
        <f t="shared" si="17"/>
        <v>41.508000000000003</v>
      </c>
      <c r="P40" s="73">
        <f t="shared" si="18"/>
        <v>80.007999999999996</v>
      </c>
      <c r="Q40" s="100">
        <f t="shared" si="19"/>
        <v>80.007999999999996</v>
      </c>
      <c r="R40" s="90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</row>
    <row r="41" spans="1:36" s="29" customFormat="1">
      <c r="A41" s="48">
        <f>IF(G41&lt;&gt;"",1+MAX($A$3:A40),"")</f>
        <v>29</v>
      </c>
      <c r="B41" s="230"/>
      <c r="C41" s="68"/>
      <c r="D41" s="50" t="s">
        <v>68</v>
      </c>
      <c r="E41" s="66">
        <v>3</v>
      </c>
      <c r="F41" s="51" t="s">
        <v>55</v>
      </c>
      <c r="G41" s="70">
        <v>0</v>
      </c>
      <c r="H41" s="71">
        <f t="shared" si="13"/>
        <v>3</v>
      </c>
      <c r="I41" s="73">
        <v>50.5</v>
      </c>
      <c r="J41" s="73">
        <f t="shared" si="14"/>
        <v>151.5</v>
      </c>
      <c r="K41" s="74">
        <v>0.74</v>
      </c>
      <c r="L41" s="75">
        <f t="shared" si="15"/>
        <v>2.2200000000000002</v>
      </c>
      <c r="M41" s="76">
        <f>'LABOR SHEET'!C$5</f>
        <v>57.65</v>
      </c>
      <c r="N41" s="73">
        <f t="shared" si="16"/>
        <v>42.661000000000001</v>
      </c>
      <c r="O41" s="73">
        <f t="shared" si="17"/>
        <v>127.983</v>
      </c>
      <c r="P41" s="73">
        <f t="shared" si="18"/>
        <v>93.161000000000001</v>
      </c>
      <c r="Q41" s="100">
        <f t="shared" si="19"/>
        <v>279.483</v>
      </c>
      <c r="R41" s="90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</row>
    <row r="42" spans="1:36" s="29" customFormat="1">
      <c r="A42" s="48">
        <f>IF(G42&lt;&gt;"",1+MAX($A$3:A41),"")</f>
        <v>30</v>
      </c>
      <c r="B42" s="230"/>
      <c r="C42" s="68"/>
      <c r="D42" s="50" t="s">
        <v>69</v>
      </c>
      <c r="E42" s="66">
        <v>3</v>
      </c>
      <c r="F42" s="51" t="s">
        <v>55</v>
      </c>
      <c r="G42" s="70">
        <v>0</v>
      </c>
      <c r="H42" s="71">
        <f t="shared" si="13"/>
        <v>3</v>
      </c>
      <c r="I42" s="73">
        <v>70.12</v>
      </c>
      <c r="J42" s="73">
        <f t="shared" si="14"/>
        <v>210.36</v>
      </c>
      <c r="K42" s="74">
        <v>0.76</v>
      </c>
      <c r="L42" s="75">
        <f t="shared" si="15"/>
        <v>2.2799999999999998</v>
      </c>
      <c r="M42" s="76">
        <f>'LABOR SHEET'!C$5</f>
        <v>57.65</v>
      </c>
      <c r="N42" s="73">
        <f t="shared" si="16"/>
        <v>43.814</v>
      </c>
      <c r="O42" s="73">
        <f t="shared" si="17"/>
        <v>131.44200000000001</v>
      </c>
      <c r="P42" s="73">
        <f t="shared" si="18"/>
        <v>113.934</v>
      </c>
      <c r="Q42" s="100">
        <f t="shared" si="19"/>
        <v>341.80200000000002</v>
      </c>
      <c r="R42" s="90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</row>
    <row r="43" spans="1:36" s="29" customFormat="1">
      <c r="A43" s="48">
        <f>IF(G43&lt;&gt;"",1+MAX($A$3:A42),"")</f>
        <v>31</v>
      </c>
      <c r="B43" s="230"/>
      <c r="C43" s="68"/>
      <c r="D43" s="50" t="s">
        <v>70</v>
      </c>
      <c r="E43" s="66">
        <v>1</v>
      </c>
      <c r="F43" s="51" t="s">
        <v>55</v>
      </c>
      <c r="G43" s="70">
        <v>0</v>
      </c>
      <c r="H43" s="71">
        <f t="shared" si="13"/>
        <v>1</v>
      </c>
      <c r="I43" s="73">
        <v>86.5</v>
      </c>
      <c r="J43" s="73">
        <f t="shared" si="14"/>
        <v>86.5</v>
      </c>
      <c r="K43" s="74">
        <v>0.78</v>
      </c>
      <c r="L43" s="75">
        <f t="shared" si="15"/>
        <v>0.78</v>
      </c>
      <c r="M43" s="76">
        <f>'LABOR SHEET'!C$5</f>
        <v>57.65</v>
      </c>
      <c r="N43" s="73">
        <f t="shared" si="16"/>
        <v>44.966999999999999</v>
      </c>
      <c r="O43" s="73">
        <f t="shared" si="17"/>
        <v>44.966999999999999</v>
      </c>
      <c r="P43" s="73">
        <f t="shared" si="18"/>
        <v>131.46700000000001</v>
      </c>
      <c r="Q43" s="100">
        <f t="shared" si="19"/>
        <v>131.46700000000001</v>
      </c>
      <c r="R43" s="90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</row>
    <row r="44" spans="1:36" s="29" customFormat="1">
      <c r="A44" s="48">
        <f>IF(G44&lt;&gt;"",1+MAX($A$3:A43),"")</f>
        <v>32</v>
      </c>
      <c r="B44" s="230"/>
      <c r="C44" s="68"/>
      <c r="D44" s="50" t="s">
        <v>71</v>
      </c>
      <c r="E44" s="66">
        <v>1</v>
      </c>
      <c r="F44" s="51" t="s">
        <v>55</v>
      </c>
      <c r="G44" s="70">
        <v>0</v>
      </c>
      <c r="H44" s="71">
        <f t="shared" si="13"/>
        <v>1</v>
      </c>
      <c r="I44" s="73">
        <v>90.2</v>
      </c>
      <c r="J44" s="73">
        <f t="shared" si="14"/>
        <v>90.2</v>
      </c>
      <c r="K44" s="74">
        <v>0.8</v>
      </c>
      <c r="L44" s="75">
        <f t="shared" si="15"/>
        <v>0.8</v>
      </c>
      <c r="M44" s="76">
        <f>'LABOR SHEET'!C$5</f>
        <v>57.65</v>
      </c>
      <c r="N44" s="73">
        <f t="shared" si="16"/>
        <v>46.12</v>
      </c>
      <c r="O44" s="73">
        <f t="shared" si="17"/>
        <v>46.12</v>
      </c>
      <c r="P44" s="73">
        <f t="shared" si="18"/>
        <v>136.32</v>
      </c>
      <c r="Q44" s="100">
        <f t="shared" si="19"/>
        <v>136.32</v>
      </c>
      <c r="R44" s="90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</row>
    <row r="45" spans="1:36" s="29" customFormat="1">
      <c r="A45" s="48">
        <f>IF(G45&lt;&gt;"",1+MAX($A$3:A44),"")</f>
        <v>33</v>
      </c>
      <c r="B45" s="230"/>
      <c r="C45" s="68"/>
      <c r="D45" s="50" t="s">
        <v>72</v>
      </c>
      <c r="E45" s="66">
        <v>1</v>
      </c>
      <c r="F45" s="51" t="s">
        <v>55</v>
      </c>
      <c r="G45" s="70">
        <v>0</v>
      </c>
      <c r="H45" s="71">
        <f t="shared" si="13"/>
        <v>1</v>
      </c>
      <c r="I45" s="73">
        <v>110.5</v>
      </c>
      <c r="J45" s="73">
        <f t="shared" si="14"/>
        <v>110.5</v>
      </c>
      <c r="K45" s="74">
        <v>0.81</v>
      </c>
      <c r="L45" s="75">
        <f t="shared" si="15"/>
        <v>0.81</v>
      </c>
      <c r="M45" s="76">
        <f>'LABOR SHEET'!C$5</f>
        <v>57.65</v>
      </c>
      <c r="N45" s="73">
        <f t="shared" si="16"/>
        <v>46.6965</v>
      </c>
      <c r="O45" s="73">
        <f t="shared" si="17"/>
        <v>46.6965</v>
      </c>
      <c r="P45" s="73">
        <f t="shared" si="18"/>
        <v>157.19649999999999</v>
      </c>
      <c r="Q45" s="100">
        <f t="shared" si="19"/>
        <v>157.19649999999999</v>
      </c>
      <c r="R45" s="90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</row>
    <row r="46" spans="1:36" s="29" customFormat="1">
      <c r="A46" s="48">
        <f>IF(G46&lt;&gt;"",1+MAX($A$3:A45),"")</f>
        <v>34</v>
      </c>
      <c r="B46" s="230"/>
      <c r="C46" s="68"/>
      <c r="D46" s="50" t="s">
        <v>73</v>
      </c>
      <c r="E46" s="66">
        <v>1</v>
      </c>
      <c r="F46" s="51" t="s">
        <v>55</v>
      </c>
      <c r="G46" s="70">
        <v>0</v>
      </c>
      <c r="H46" s="71">
        <f t="shared" si="13"/>
        <v>1</v>
      </c>
      <c r="I46" s="73">
        <v>130</v>
      </c>
      <c r="J46" s="73">
        <f t="shared" si="14"/>
        <v>130</v>
      </c>
      <c r="K46" s="74">
        <v>0.82</v>
      </c>
      <c r="L46" s="75">
        <f t="shared" si="15"/>
        <v>0.82</v>
      </c>
      <c r="M46" s="76">
        <f>'LABOR SHEET'!C$5</f>
        <v>57.65</v>
      </c>
      <c r="N46" s="73">
        <f t="shared" si="16"/>
        <v>47.273000000000003</v>
      </c>
      <c r="O46" s="73">
        <f t="shared" si="17"/>
        <v>47.273000000000003</v>
      </c>
      <c r="P46" s="73">
        <f t="shared" si="18"/>
        <v>177.273</v>
      </c>
      <c r="Q46" s="100">
        <f t="shared" si="19"/>
        <v>177.273</v>
      </c>
      <c r="R46" s="90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</row>
    <row r="47" spans="1:36" s="29" customFormat="1">
      <c r="A47" s="48">
        <f>IF(G47&lt;&gt;"",1+MAX($A$3:A46),"")</f>
        <v>35</v>
      </c>
      <c r="B47" s="230"/>
      <c r="C47" s="68"/>
      <c r="D47" s="50" t="s">
        <v>74</v>
      </c>
      <c r="E47" s="66">
        <v>2</v>
      </c>
      <c r="F47" s="51" t="s">
        <v>55</v>
      </c>
      <c r="G47" s="70">
        <v>0</v>
      </c>
      <c r="H47" s="71">
        <f t="shared" si="13"/>
        <v>2</v>
      </c>
      <c r="I47" s="73">
        <v>148</v>
      </c>
      <c r="J47" s="73">
        <f t="shared" si="14"/>
        <v>296</v>
      </c>
      <c r="K47" s="74">
        <v>0.84</v>
      </c>
      <c r="L47" s="75">
        <f t="shared" si="15"/>
        <v>1.68</v>
      </c>
      <c r="M47" s="76">
        <f>'LABOR SHEET'!C$5</f>
        <v>57.65</v>
      </c>
      <c r="N47" s="73">
        <f t="shared" si="16"/>
        <v>48.426000000000002</v>
      </c>
      <c r="O47" s="73">
        <f t="shared" si="17"/>
        <v>96.852000000000004</v>
      </c>
      <c r="P47" s="73">
        <f t="shared" si="18"/>
        <v>196.42599999999999</v>
      </c>
      <c r="Q47" s="100">
        <f t="shared" si="19"/>
        <v>392.85199999999998</v>
      </c>
      <c r="R47" s="90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</row>
    <row r="48" spans="1:36" s="29" customFormat="1">
      <c r="A48" s="48">
        <f>IF(G48&lt;&gt;"",1+MAX($A$3:A47),"")</f>
        <v>36</v>
      </c>
      <c r="B48" s="230"/>
      <c r="C48" s="68"/>
      <c r="D48" s="50" t="s">
        <v>75</v>
      </c>
      <c r="E48" s="66">
        <v>1</v>
      </c>
      <c r="F48" s="51" t="s">
        <v>55</v>
      </c>
      <c r="G48" s="70">
        <v>0</v>
      </c>
      <c r="H48" s="71">
        <f t="shared" si="13"/>
        <v>1</v>
      </c>
      <c r="I48" s="73">
        <v>170.26</v>
      </c>
      <c r="J48" s="73">
        <f t="shared" si="14"/>
        <v>170.26</v>
      </c>
      <c r="K48" s="74">
        <v>0.85</v>
      </c>
      <c r="L48" s="75">
        <f t="shared" si="15"/>
        <v>0.85</v>
      </c>
      <c r="M48" s="76">
        <f>'LABOR SHEET'!C$5</f>
        <v>57.65</v>
      </c>
      <c r="N48" s="73">
        <f t="shared" si="16"/>
        <v>49.002499999999998</v>
      </c>
      <c r="O48" s="73">
        <f t="shared" si="17"/>
        <v>49.002499999999998</v>
      </c>
      <c r="P48" s="73">
        <f t="shared" si="18"/>
        <v>219.26249999999999</v>
      </c>
      <c r="Q48" s="100">
        <f t="shared" si="19"/>
        <v>219.26249999999999</v>
      </c>
      <c r="R48" s="90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</row>
    <row r="49" spans="1:36" s="29" customFormat="1">
      <c r="A49" s="48">
        <f>IF(G49&lt;&gt;"",1+MAX($A$3:A48),"")</f>
        <v>37</v>
      </c>
      <c r="B49" s="230"/>
      <c r="C49" s="68"/>
      <c r="D49" s="50" t="s">
        <v>76</v>
      </c>
      <c r="E49" s="66">
        <v>1</v>
      </c>
      <c r="F49" s="51" t="s">
        <v>55</v>
      </c>
      <c r="G49" s="70">
        <v>0</v>
      </c>
      <c r="H49" s="71">
        <f t="shared" si="13"/>
        <v>1</v>
      </c>
      <c r="I49" s="73">
        <v>14.61</v>
      </c>
      <c r="J49" s="73">
        <f t="shared" si="14"/>
        <v>14.61</v>
      </c>
      <c r="K49" s="74">
        <v>0.4</v>
      </c>
      <c r="L49" s="75">
        <f t="shared" si="15"/>
        <v>0.4</v>
      </c>
      <c r="M49" s="76">
        <f>'LABOR SHEET'!C$5</f>
        <v>57.65</v>
      </c>
      <c r="N49" s="73">
        <f t="shared" si="16"/>
        <v>23.06</v>
      </c>
      <c r="O49" s="73">
        <f t="shared" si="17"/>
        <v>23.06</v>
      </c>
      <c r="P49" s="73">
        <f t="shared" si="18"/>
        <v>37.67</v>
      </c>
      <c r="Q49" s="100">
        <f t="shared" si="19"/>
        <v>37.67</v>
      </c>
      <c r="R49" s="90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</row>
    <row r="50" spans="1:36" s="29" customFormat="1">
      <c r="A50" s="48">
        <f>IF(G50&lt;&gt;"",1+MAX($A$3:A49),"")</f>
        <v>38</v>
      </c>
      <c r="B50" s="230"/>
      <c r="C50" s="68"/>
      <c r="D50" s="50" t="s">
        <v>77</v>
      </c>
      <c r="E50" s="66">
        <v>1</v>
      </c>
      <c r="F50" s="51" t="s">
        <v>55</v>
      </c>
      <c r="G50" s="70">
        <v>0</v>
      </c>
      <c r="H50" s="71">
        <f t="shared" si="13"/>
        <v>1</v>
      </c>
      <c r="I50" s="73">
        <v>20.5</v>
      </c>
      <c r="J50" s="73">
        <f t="shared" si="14"/>
        <v>20.5</v>
      </c>
      <c r="K50" s="74">
        <v>0.42</v>
      </c>
      <c r="L50" s="75">
        <f t="shared" si="15"/>
        <v>0.42</v>
      </c>
      <c r="M50" s="76">
        <f>'LABOR SHEET'!C$5</f>
        <v>57.65</v>
      </c>
      <c r="N50" s="73">
        <f t="shared" si="16"/>
        <v>24.213000000000001</v>
      </c>
      <c r="O50" s="73">
        <f t="shared" si="17"/>
        <v>24.213000000000001</v>
      </c>
      <c r="P50" s="73">
        <f t="shared" si="18"/>
        <v>44.713000000000001</v>
      </c>
      <c r="Q50" s="100">
        <f t="shared" si="19"/>
        <v>44.713000000000001</v>
      </c>
      <c r="R50" s="90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</row>
    <row r="51" spans="1:36" s="29" customFormat="1">
      <c r="A51" s="48">
        <f>IF(G51&lt;&gt;"",1+MAX($A$3:A50),"")</f>
        <v>39</v>
      </c>
      <c r="B51" s="230"/>
      <c r="C51" s="68"/>
      <c r="D51" s="50" t="s">
        <v>78</v>
      </c>
      <c r="E51" s="66">
        <v>1</v>
      </c>
      <c r="F51" s="51" t="s">
        <v>55</v>
      </c>
      <c r="G51" s="70">
        <v>0</v>
      </c>
      <c r="H51" s="71">
        <f t="shared" si="13"/>
        <v>1</v>
      </c>
      <c r="I51" s="73">
        <v>35.5</v>
      </c>
      <c r="J51" s="73">
        <f t="shared" si="14"/>
        <v>35.5</v>
      </c>
      <c r="K51" s="74">
        <v>0.44</v>
      </c>
      <c r="L51" s="75">
        <f t="shared" si="15"/>
        <v>0.44</v>
      </c>
      <c r="M51" s="76">
        <f>'LABOR SHEET'!C$5</f>
        <v>57.65</v>
      </c>
      <c r="N51" s="73">
        <f t="shared" si="16"/>
        <v>25.366</v>
      </c>
      <c r="O51" s="73">
        <f t="shared" si="17"/>
        <v>25.366</v>
      </c>
      <c r="P51" s="73">
        <f t="shared" si="18"/>
        <v>60.866</v>
      </c>
      <c r="Q51" s="100">
        <f t="shared" si="19"/>
        <v>60.866</v>
      </c>
      <c r="R51" s="90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</row>
    <row r="52" spans="1:36" s="29" customFormat="1">
      <c r="A52" s="48">
        <f>IF(G52&lt;&gt;"",1+MAX($A$3:A51),"")</f>
        <v>40</v>
      </c>
      <c r="B52" s="230"/>
      <c r="C52" s="68"/>
      <c r="D52" s="50" t="s">
        <v>79</v>
      </c>
      <c r="E52" s="66">
        <v>1</v>
      </c>
      <c r="F52" s="51" t="s">
        <v>55</v>
      </c>
      <c r="G52" s="70">
        <v>0</v>
      </c>
      <c r="H52" s="71">
        <f t="shared" si="13"/>
        <v>1</v>
      </c>
      <c r="I52" s="73">
        <v>45</v>
      </c>
      <c r="J52" s="73">
        <f t="shared" si="14"/>
        <v>45</v>
      </c>
      <c r="K52" s="74">
        <v>0.46</v>
      </c>
      <c r="L52" s="75">
        <f t="shared" si="15"/>
        <v>0.46</v>
      </c>
      <c r="M52" s="76">
        <f>'LABOR SHEET'!C$5</f>
        <v>57.65</v>
      </c>
      <c r="N52" s="73">
        <f t="shared" si="16"/>
        <v>26.518999999999998</v>
      </c>
      <c r="O52" s="73">
        <f t="shared" si="17"/>
        <v>26.518999999999998</v>
      </c>
      <c r="P52" s="73">
        <f t="shared" si="18"/>
        <v>71.519000000000005</v>
      </c>
      <c r="Q52" s="100">
        <f t="shared" si="19"/>
        <v>71.519000000000005</v>
      </c>
      <c r="R52" s="90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</row>
    <row r="53" spans="1:36" s="29" customFormat="1">
      <c r="A53" s="48">
        <f>IF(G53&lt;&gt;"",1+MAX($A$3:A52),"")</f>
        <v>41</v>
      </c>
      <c r="B53" s="230"/>
      <c r="C53" s="68"/>
      <c r="D53" s="50" t="s">
        <v>80</v>
      </c>
      <c r="E53" s="66">
        <v>1</v>
      </c>
      <c r="F53" s="51" t="s">
        <v>55</v>
      </c>
      <c r="G53" s="70">
        <v>0</v>
      </c>
      <c r="H53" s="71">
        <f t="shared" si="13"/>
        <v>1</v>
      </c>
      <c r="I53" s="73">
        <v>52</v>
      </c>
      <c r="J53" s="73">
        <f t="shared" si="14"/>
        <v>52</v>
      </c>
      <c r="K53" s="74">
        <v>0.48</v>
      </c>
      <c r="L53" s="75">
        <f t="shared" si="15"/>
        <v>0.48</v>
      </c>
      <c r="M53" s="76">
        <f>'LABOR SHEET'!C$5</f>
        <v>57.65</v>
      </c>
      <c r="N53" s="73">
        <f t="shared" si="16"/>
        <v>27.672000000000001</v>
      </c>
      <c r="O53" s="73">
        <f t="shared" si="17"/>
        <v>27.672000000000001</v>
      </c>
      <c r="P53" s="73">
        <f t="shared" si="18"/>
        <v>79.671999999999997</v>
      </c>
      <c r="Q53" s="100">
        <f t="shared" si="19"/>
        <v>79.671999999999997</v>
      </c>
      <c r="R53" s="90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</row>
    <row r="54" spans="1:36" s="29" customFormat="1">
      <c r="A54" s="48">
        <f>IF(G54&lt;&gt;"",1+MAX($A$3:A53),"")</f>
        <v>42</v>
      </c>
      <c r="B54" s="230"/>
      <c r="C54" s="68"/>
      <c r="D54" s="50" t="s">
        <v>81</v>
      </c>
      <c r="E54" s="66">
        <v>2</v>
      </c>
      <c r="F54" s="51" t="s">
        <v>55</v>
      </c>
      <c r="G54" s="70">
        <v>0</v>
      </c>
      <c r="H54" s="71">
        <f t="shared" si="13"/>
        <v>2</v>
      </c>
      <c r="I54" s="73">
        <v>58</v>
      </c>
      <c r="J54" s="73">
        <f t="shared" si="14"/>
        <v>116</v>
      </c>
      <c r="K54" s="74">
        <v>0.5</v>
      </c>
      <c r="L54" s="75">
        <f t="shared" si="15"/>
        <v>1</v>
      </c>
      <c r="M54" s="76">
        <f>'LABOR SHEET'!C$5</f>
        <v>57.65</v>
      </c>
      <c r="N54" s="73">
        <f t="shared" si="16"/>
        <v>28.824999999999999</v>
      </c>
      <c r="O54" s="73">
        <f t="shared" si="17"/>
        <v>57.65</v>
      </c>
      <c r="P54" s="73">
        <f t="shared" si="18"/>
        <v>86.825000000000003</v>
      </c>
      <c r="Q54" s="100">
        <f t="shared" si="19"/>
        <v>173.65</v>
      </c>
      <c r="R54" s="90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</row>
    <row r="55" spans="1:36" s="29" customFormat="1">
      <c r="A55" s="48">
        <f>IF(G55&lt;&gt;"",1+MAX($A$3:A54),"")</f>
        <v>43</v>
      </c>
      <c r="B55" s="230"/>
      <c r="C55" s="68"/>
      <c r="D55" s="50" t="s">
        <v>82</v>
      </c>
      <c r="E55" s="66">
        <v>1</v>
      </c>
      <c r="F55" s="51" t="s">
        <v>55</v>
      </c>
      <c r="G55" s="70">
        <v>0</v>
      </c>
      <c r="H55" s="71">
        <f t="shared" si="13"/>
        <v>1</v>
      </c>
      <c r="I55" s="73">
        <v>65</v>
      </c>
      <c r="J55" s="73">
        <f t="shared" si="14"/>
        <v>65</v>
      </c>
      <c r="K55" s="74">
        <v>0.52</v>
      </c>
      <c r="L55" s="75">
        <f t="shared" si="15"/>
        <v>0.52</v>
      </c>
      <c r="M55" s="76">
        <f>'LABOR SHEET'!C$5</f>
        <v>57.65</v>
      </c>
      <c r="N55" s="73">
        <f t="shared" si="16"/>
        <v>29.978000000000002</v>
      </c>
      <c r="O55" s="73">
        <f t="shared" si="17"/>
        <v>29.978000000000002</v>
      </c>
      <c r="P55" s="73">
        <f t="shared" si="18"/>
        <v>94.977999999999994</v>
      </c>
      <c r="Q55" s="100">
        <f t="shared" si="19"/>
        <v>94.977999999999994</v>
      </c>
      <c r="R55" s="90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</row>
    <row r="56" spans="1:36" s="29" customFormat="1">
      <c r="A56" s="48">
        <f>IF(G56&lt;&gt;"",1+MAX($A$3:A55),"")</f>
        <v>44</v>
      </c>
      <c r="B56" s="230"/>
      <c r="C56" s="68"/>
      <c r="D56" s="50" t="s">
        <v>83</v>
      </c>
      <c r="E56" s="66">
        <v>1</v>
      </c>
      <c r="F56" s="51" t="s">
        <v>55</v>
      </c>
      <c r="G56" s="70">
        <v>0</v>
      </c>
      <c r="H56" s="71">
        <f t="shared" si="13"/>
        <v>1</v>
      </c>
      <c r="I56" s="73">
        <v>70.34</v>
      </c>
      <c r="J56" s="73">
        <f t="shared" si="14"/>
        <v>70.34</v>
      </c>
      <c r="K56" s="74">
        <v>0.53</v>
      </c>
      <c r="L56" s="75">
        <f t="shared" si="15"/>
        <v>0.53</v>
      </c>
      <c r="M56" s="76">
        <f>'LABOR SHEET'!C$5</f>
        <v>57.65</v>
      </c>
      <c r="N56" s="73">
        <f t="shared" si="16"/>
        <v>30.554500000000001</v>
      </c>
      <c r="O56" s="73">
        <f t="shared" si="17"/>
        <v>30.554500000000001</v>
      </c>
      <c r="P56" s="73">
        <f t="shared" si="18"/>
        <v>100.89449999999999</v>
      </c>
      <c r="Q56" s="100">
        <f t="shared" si="19"/>
        <v>100.89449999999999</v>
      </c>
      <c r="R56" s="90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</row>
    <row r="57" spans="1:36" s="29" customFormat="1">
      <c r="A57" s="48" t="str">
        <f>IF(G57&lt;&gt;"",1+MAX($A$3:A56),"")</f>
        <v/>
      </c>
      <c r="B57" s="230"/>
      <c r="C57" s="68"/>
      <c r="D57" s="50"/>
      <c r="E57" s="66"/>
      <c r="F57" s="51"/>
      <c r="G57" s="70"/>
      <c r="H57" s="71"/>
      <c r="I57" s="77"/>
      <c r="J57" s="73"/>
      <c r="K57" s="74"/>
      <c r="L57" s="75"/>
      <c r="M57" s="76"/>
      <c r="N57" s="73"/>
      <c r="O57" s="73"/>
      <c r="P57" s="73"/>
      <c r="Q57" s="100"/>
      <c r="R57" s="90"/>
      <c r="S57" s="99"/>
      <c r="T57" s="99"/>
      <c r="U57" s="99"/>
      <c r="V57" s="99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</row>
    <row r="58" spans="1:36" s="29" customFormat="1">
      <c r="A58" s="48" t="str">
        <f>IF(G58&lt;&gt;"",1+MAX($A$3:A57),"")</f>
        <v/>
      </c>
      <c r="B58" s="230"/>
      <c r="C58" s="68"/>
      <c r="D58" s="72" t="s">
        <v>84</v>
      </c>
      <c r="E58" s="66"/>
      <c r="F58" s="51"/>
      <c r="G58" s="70"/>
      <c r="H58" s="71"/>
      <c r="I58" s="77"/>
      <c r="J58" s="73"/>
      <c r="K58" s="74"/>
      <c r="L58" s="75"/>
      <c r="M58" s="76"/>
      <c r="N58" s="73"/>
      <c r="O58" s="73"/>
      <c r="P58" s="73"/>
      <c r="Q58" s="100"/>
      <c r="R58" s="90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</row>
    <row r="59" spans="1:36" s="29" customFormat="1">
      <c r="A59" s="48">
        <f>IF(G59&lt;&gt;"",1+MAX($A$3:A58),"")</f>
        <v>45</v>
      </c>
      <c r="B59" s="230"/>
      <c r="C59" s="68"/>
      <c r="D59" s="50" t="s">
        <v>85</v>
      </c>
      <c r="E59" s="66">
        <v>2</v>
      </c>
      <c r="F59" s="51" t="s">
        <v>55</v>
      </c>
      <c r="G59" s="70">
        <v>0</v>
      </c>
      <c r="H59" s="71">
        <f t="shared" ref="H59:H74" si="20">E59*(1+G59)</f>
        <v>2</v>
      </c>
      <c r="I59" s="73">
        <v>5.12</v>
      </c>
      <c r="J59" s="73">
        <f t="shared" ref="J59:J74" si="21">I59*H59</f>
        <v>10.24</v>
      </c>
      <c r="K59" s="74">
        <v>0.4</v>
      </c>
      <c r="L59" s="75">
        <f t="shared" ref="L59:L74" si="22">+K59*H59</f>
        <v>0.8</v>
      </c>
      <c r="M59" s="76">
        <f>'LABOR SHEET'!C$5</f>
        <v>57.65</v>
      </c>
      <c r="N59" s="73">
        <f t="shared" ref="N59:N74" si="23">K59*M59</f>
        <v>23.06</v>
      </c>
      <c r="O59" s="73">
        <f t="shared" ref="O59:O74" si="24">M59*L59</f>
        <v>46.12</v>
      </c>
      <c r="P59" s="73">
        <f t="shared" ref="P59:P74" si="25">I59+N59</f>
        <v>28.18</v>
      </c>
      <c r="Q59" s="100">
        <f t="shared" ref="Q59:Q74" si="26">P59*H59</f>
        <v>56.36</v>
      </c>
      <c r="R59" s="90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</row>
    <row r="60" spans="1:36" s="29" customFormat="1">
      <c r="A60" s="48">
        <f>IF(G60&lt;&gt;"",1+MAX($A$3:A59),"")</f>
        <v>46</v>
      </c>
      <c r="B60" s="230"/>
      <c r="C60" s="68"/>
      <c r="D60" s="50" t="s">
        <v>86</v>
      </c>
      <c r="E60" s="66">
        <v>2</v>
      </c>
      <c r="F60" s="51" t="s">
        <v>55</v>
      </c>
      <c r="G60" s="70">
        <v>0</v>
      </c>
      <c r="H60" s="71">
        <f t="shared" si="20"/>
        <v>2</v>
      </c>
      <c r="I60" s="73">
        <v>35.5</v>
      </c>
      <c r="J60" s="73">
        <f t="shared" si="21"/>
        <v>71</v>
      </c>
      <c r="K60" s="74">
        <v>0.65</v>
      </c>
      <c r="L60" s="75">
        <f t="shared" si="22"/>
        <v>1.3</v>
      </c>
      <c r="M60" s="76">
        <f>'LABOR SHEET'!C$5</f>
        <v>57.65</v>
      </c>
      <c r="N60" s="73">
        <f t="shared" si="23"/>
        <v>37.472499999999997</v>
      </c>
      <c r="O60" s="73">
        <f t="shared" si="24"/>
        <v>74.944999999999993</v>
      </c>
      <c r="P60" s="73">
        <f t="shared" si="25"/>
        <v>72.972499999999997</v>
      </c>
      <c r="Q60" s="100">
        <f t="shared" si="26"/>
        <v>145.94499999999999</v>
      </c>
      <c r="R60" s="90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</row>
    <row r="61" spans="1:36" s="29" customFormat="1">
      <c r="A61" s="48">
        <f>IF(G61&lt;&gt;"",1+MAX($A$3:A60),"")</f>
        <v>47</v>
      </c>
      <c r="B61" s="230"/>
      <c r="C61" s="68"/>
      <c r="D61" s="50" t="s">
        <v>87</v>
      </c>
      <c r="E61" s="66">
        <v>2</v>
      </c>
      <c r="F61" s="51" t="s">
        <v>55</v>
      </c>
      <c r="G61" s="70">
        <v>0</v>
      </c>
      <c r="H61" s="71">
        <f t="shared" si="20"/>
        <v>2</v>
      </c>
      <c r="I61" s="73">
        <v>15.45</v>
      </c>
      <c r="J61" s="73">
        <f t="shared" si="21"/>
        <v>30.9</v>
      </c>
      <c r="K61" s="74">
        <v>0.6</v>
      </c>
      <c r="L61" s="75">
        <f t="shared" si="22"/>
        <v>1.2</v>
      </c>
      <c r="M61" s="76">
        <f>'LABOR SHEET'!C$5</f>
        <v>57.65</v>
      </c>
      <c r="N61" s="73">
        <f t="shared" si="23"/>
        <v>34.590000000000003</v>
      </c>
      <c r="O61" s="73">
        <f t="shared" si="24"/>
        <v>69.180000000000007</v>
      </c>
      <c r="P61" s="73">
        <f t="shared" si="25"/>
        <v>50.04</v>
      </c>
      <c r="Q61" s="100">
        <f t="shared" si="26"/>
        <v>100.08</v>
      </c>
      <c r="R61" s="90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</row>
    <row r="62" spans="1:36" s="29" customFormat="1">
      <c r="A62" s="48">
        <f>IF(G62&lt;&gt;"",1+MAX($A$3:A61),"")</f>
        <v>48</v>
      </c>
      <c r="B62" s="230"/>
      <c r="C62" s="68"/>
      <c r="D62" s="50" t="s">
        <v>88</v>
      </c>
      <c r="E62" s="66">
        <v>2</v>
      </c>
      <c r="F62" s="51" t="s">
        <v>55</v>
      </c>
      <c r="G62" s="70">
        <v>0</v>
      </c>
      <c r="H62" s="71">
        <f t="shared" si="20"/>
        <v>2</v>
      </c>
      <c r="I62" s="73">
        <v>90.45</v>
      </c>
      <c r="J62" s="73">
        <f t="shared" si="21"/>
        <v>180.9</v>
      </c>
      <c r="K62" s="74">
        <v>0.65</v>
      </c>
      <c r="L62" s="75">
        <f t="shared" si="22"/>
        <v>1.3</v>
      </c>
      <c r="M62" s="76">
        <f>'LABOR SHEET'!C$5</f>
        <v>57.65</v>
      </c>
      <c r="N62" s="73">
        <f t="shared" si="23"/>
        <v>37.472499999999997</v>
      </c>
      <c r="O62" s="73">
        <f t="shared" si="24"/>
        <v>74.944999999999993</v>
      </c>
      <c r="P62" s="73">
        <f t="shared" si="25"/>
        <v>127.9225</v>
      </c>
      <c r="Q62" s="100">
        <f t="shared" si="26"/>
        <v>255.845</v>
      </c>
      <c r="R62" s="90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</row>
    <row r="63" spans="1:36" s="29" customFormat="1">
      <c r="A63" s="48">
        <f>IF(G63&lt;&gt;"",1+MAX($A$3:A62),"")</f>
        <v>49</v>
      </c>
      <c r="B63" s="230"/>
      <c r="C63" s="68"/>
      <c r="D63" s="50" t="s">
        <v>89</v>
      </c>
      <c r="E63" s="66">
        <v>4</v>
      </c>
      <c r="F63" s="51" t="s">
        <v>55</v>
      </c>
      <c r="G63" s="70">
        <v>0</v>
      </c>
      <c r="H63" s="71">
        <f t="shared" si="20"/>
        <v>4</v>
      </c>
      <c r="I63" s="73">
        <v>10.45</v>
      </c>
      <c r="J63" s="73">
        <f t="shared" si="21"/>
        <v>41.8</v>
      </c>
      <c r="K63" s="74">
        <v>0.45</v>
      </c>
      <c r="L63" s="75">
        <f t="shared" si="22"/>
        <v>1.8</v>
      </c>
      <c r="M63" s="76">
        <f>'LABOR SHEET'!C$5</f>
        <v>57.65</v>
      </c>
      <c r="N63" s="73">
        <f t="shared" si="23"/>
        <v>25.942499999999999</v>
      </c>
      <c r="O63" s="73">
        <f t="shared" si="24"/>
        <v>103.77</v>
      </c>
      <c r="P63" s="73">
        <f t="shared" si="25"/>
        <v>36.392499999999998</v>
      </c>
      <c r="Q63" s="100">
        <f t="shared" si="26"/>
        <v>145.57</v>
      </c>
      <c r="R63" s="90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</row>
    <row r="64" spans="1:36" s="29" customFormat="1">
      <c r="A64" s="48">
        <f>IF(G64&lt;&gt;"",1+MAX($A$3:A63),"")</f>
        <v>50</v>
      </c>
      <c r="B64" s="230"/>
      <c r="C64" s="68"/>
      <c r="D64" s="50" t="s">
        <v>90</v>
      </c>
      <c r="E64" s="66">
        <v>4</v>
      </c>
      <c r="F64" s="51" t="s">
        <v>55</v>
      </c>
      <c r="G64" s="70">
        <v>0</v>
      </c>
      <c r="H64" s="71">
        <f t="shared" si="20"/>
        <v>4</v>
      </c>
      <c r="I64" s="73">
        <f>35/0.75</f>
        <v>46.6666666666667</v>
      </c>
      <c r="J64" s="73">
        <f t="shared" si="21"/>
        <v>186.666666666667</v>
      </c>
      <c r="K64" s="74">
        <v>0.68</v>
      </c>
      <c r="L64" s="75">
        <f t="shared" si="22"/>
        <v>2.72</v>
      </c>
      <c r="M64" s="76">
        <f>'LABOR SHEET'!C$5</f>
        <v>57.65</v>
      </c>
      <c r="N64" s="73">
        <f t="shared" si="23"/>
        <v>39.201999999999998</v>
      </c>
      <c r="O64" s="73">
        <f t="shared" si="24"/>
        <v>156.80799999999999</v>
      </c>
      <c r="P64" s="73">
        <f t="shared" si="25"/>
        <v>85.868666666666698</v>
      </c>
      <c r="Q64" s="100">
        <f t="shared" si="26"/>
        <v>343.47466666666702</v>
      </c>
      <c r="R64" s="90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</row>
    <row r="65" spans="1:36" s="29" customFormat="1">
      <c r="A65" s="48">
        <f>IF(G65&lt;&gt;"",1+MAX($A$3:A64),"")</f>
        <v>51</v>
      </c>
      <c r="B65" s="230"/>
      <c r="C65" s="68"/>
      <c r="D65" s="50" t="s">
        <v>91</v>
      </c>
      <c r="E65" s="66">
        <v>4</v>
      </c>
      <c r="F65" s="51" t="s">
        <v>55</v>
      </c>
      <c r="G65" s="70">
        <v>0</v>
      </c>
      <c r="H65" s="71">
        <f t="shared" si="20"/>
        <v>4</v>
      </c>
      <c r="I65" s="73">
        <v>20.25</v>
      </c>
      <c r="J65" s="73">
        <f t="shared" si="21"/>
        <v>81</v>
      </c>
      <c r="K65" s="74">
        <v>0.62</v>
      </c>
      <c r="L65" s="75">
        <f t="shared" si="22"/>
        <v>2.48</v>
      </c>
      <c r="M65" s="76">
        <f>'LABOR SHEET'!C$5</f>
        <v>57.65</v>
      </c>
      <c r="N65" s="73">
        <f t="shared" si="23"/>
        <v>35.743000000000002</v>
      </c>
      <c r="O65" s="73">
        <f t="shared" si="24"/>
        <v>142.97200000000001</v>
      </c>
      <c r="P65" s="73">
        <f t="shared" si="25"/>
        <v>55.993000000000002</v>
      </c>
      <c r="Q65" s="100">
        <f t="shared" si="26"/>
        <v>223.97200000000001</v>
      </c>
      <c r="R65" s="90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</row>
    <row r="66" spans="1:36" s="29" customFormat="1">
      <c r="A66" s="48">
        <f>IF(G66&lt;&gt;"",1+MAX($A$3:A65),"")</f>
        <v>52</v>
      </c>
      <c r="B66" s="230"/>
      <c r="C66" s="68"/>
      <c r="D66" s="50" t="s">
        <v>92</v>
      </c>
      <c r="E66" s="66">
        <v>4</v>
      </c>
      <c r="F66" s="51" t="s">
        <v>55</v>
      </c>
      <c r="G66" s="70">
        <v>0</v>
      </c>
      <c r="H66" s="71">
        <f t="shared" si="20"/>
        <v>4</v>
      </c>
      <c r="I66" s="73">
        <v>110</v>
      </c>
      <c r="J66" s="73">
        <f t="shared" si="21"/>
        <v>440</v>
      </c>
      <c r="K66" s="74">
        <v>0.47720000000000001</v>
      </c>
      <c r="L66" s="75">
        <f t="shared" si="22"/>
        <v>1.9088000000000001</v>
      </c>
      <c r="M66" s="76">
        <f>'LABOR SHEET'!C$5</f>
        <v>57.65</v>
      </c>
      <c r="N66" s="73">
        <f t="shared" si="23"/>
        <v>27.510580000000001</v>
      </c>
      <c r="O66" s="73">
        <f t="shared" si="24"/>
        <v>110.04232</v>
      </c>
      <c r="P66" s="73">
        <f t="shared" si="25"/>
        <v>137.51058</v>
      </c>
      <c r="Q66" s="100">
        <f t="shared" si="26"/>
        <v>550.04232000000002</v>
      </c>
      <c r="R66" s="90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</row>
    <row r="67" spans="1:36" s="29" customFormat="1">
      <c r="A67" s="48">
        <f>IF(G67&lt;&gt;"",1+MAX($A$3:A66),"")</f>
        <v>53</v>
      </c>
      <c r="B67" s="230"/>
      <c r="C67" s="68"/>
      <c r="D67" s="50" t="s">
        <v>93</v>
      </c>
      <c r="E67" s="66">
        <v>7</v>
      </c>
      <c r="F67" s="51" t="s">
        <v>55</v>
      </c>
      <c r="G67" s="70">
        <v>0</v>
      </c>
      <c r="H67" s="71">
        <f t="shared" si="20"/>
        <v>7</v>
      </c>
      <c r="I67" s="73">
        <v>15.5</v>
      </c>
      <c r="J67" s="73">
        <f t="shared" si="21"/>
        <v>108.5</v>
      </c>
      <c r="K67" s="74">
        <v>0.46</v>
      </c>
      <c r="L67" s="75">
        <f t="shared" si="22"/>
        <v>3.22</v>
      </c>
      <c r="M67" s="76">
        <f>'LABOR SHEET'!C$5</f>
        <v>57.65</v>
      </c>
      <c r="N67" s="73">
        <f t="shared" si="23"/>
        <v>26.518999999999998</v>
      </c>
      <c r="O67" s="73">
        <f t="shared" si="24"/>
        <v>185.63300000000001</v>
      </c>
      <c r="P67" s="73">
        <f t="shared" si="25"/>
        <v>42.018999999999998</v>
      </c>
      <c r="Q67" s="100">
        <f t="shared" si="26"/>
        <v>294.13299999999998</v>
      </c>
      <c r="R67" s="90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</row>
    <row r="68" spans="1:36" s="29" customFormat="1">
      <c r="A68" s="48">
        <f>IF(G68&lt;&gt;"",1+MAX($A$3:A67),"")</f>
        <v>54</v>
      </c>
      <c r="B68" s="230"/>
      <c r="C68" s="68"/>
      <c r="D68" s="50" t="s">
        <v>94</v>
      </c>
      <c r="E68" s="66">
        <v>7</v>
      </c>
      <c r="F68" s="51" t="s">
        <v>55</v>
      </c>
      <c r="G68" s="70">
        <v>0</v>
      </c>
      <c r="H68" s="71">
        <f t="shared" si="20"/>
        <v>7</v>
      </c>
      <c r="I68" s="73">
        <v>55.2</v>
      </c>
      <c r="J68" s="73">
        <f t="shared" si="21"/>
        <v>386.4</v>
      </c>
      <c r="K68" s="74">
        <v>0.69</v>
      </c>
      <c r="L68" s="75">
        <f t="shared" si="22"/>
        <v>4.83</v>
      </c>
      <c r="M68" s="76">
        <f>'LABOR SHEET'!C$5</f>
        <v>57.65</v>
      </c>
      <c r="N68" s="73">
        <f t="shared" si="23"/>
        <v>39.778500000000001</v>
      </c>
      <c r="O68" s="73">
        <f t="shared" si="24"/>
        <v>278.4495</v>
      </c>
      <c r="P68" s="73">
        <f t="shared" si="25"/>
        <v>94.978499999999997</v>
      </c>
      <c r="Q68" s="100">
        <f t="shared" si="26"/>
        <v>664.84950000000003</v>
      </c>
      <c r="R68" s="90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</row>
    <row r="69" spans="1:36" s="29" customFormat="1">
      <c r="A69" s="48">
        <f>IF(G69&lt;&gt;"",1+MAX($A$3:A68),"")</f>
        <v>55</v>
      </c>
      <c r="B69" s="230"/>
      <c r="C69" s="68"/>
      <c r="D69" s="50" t="s">
        <v>95</v>
      </c>
      <c r="E69" s="66">
        <v>7</v>
      </c>
      <c r="F69" s="51" t="s">
        <v>55</v>
      </c>
      <c r="G69" s="70">
        <v>0</v>
      </c>
      <c r="H69" s="71">
        <f t="shared" si="20"/>
        <v>7</v>
      </c>
      <c r="I69" s="73">
        <v>25.2</v>
      </c>
      <c r="J69" s="73">
        <f t="shared" si="21"/>
        <v>176.4</v>
      </c>
      <c r="K69" s="74">
        <v>0.63</v>
      </c>
      <c r="L69" s="75">
        <f t="shared" si="22"/>
        <v>4.41</v>
      </c>
      <c r="M69" s="76">
        <f>'LABOR SHEET'!C$5</f>
        <v>57.65</v>
      </c>
      <c r="N69" s="73">
        <f t="shared" si="23"/>
        <v>36.319499999999998</v>
      </c>
      <c r="O69" s="73">
        <f t="shared" si="24"/>
        <v>254.23650000000001</v>
      </c>
      <c r="P69" s="73">
        <f t="shared" si="25"/>
        <v>61.519500000000001</v>
      </c>
      <c r="Q69" s="100">
        <f t="shared" si="26"/>
        <v>430.63650000000001</v>
      </c>
      <c r="R69" s="90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</row>
    <row r="70" spans="1:36" s="29" customFormat="1">
      <c r="A70" s="48">
        <f>IF(G70&lt;&gt;"",1+MAX($A$3:A69),"")</f>
        <v>56</v>
      </c>
      <c r="B70" s="230"/>
      <c r="C70" s="68"/>
      <c r="D70" s="50" t="s">
        <v>96</v>
      </c>
      <c r="E70" s="66">
        <v>7</v>
      </c>
      <c r="F70" s="51" t="s">
        <v>55</v>
      </c>
      <c r="G70" s="70">
        <v>0</v>
      </c>
      <c r="H70" s="71">
        <f t="shared" si="20"/>
        <v>7</v>
      </c>
      <c r="I70" s="73">
        <v>125</v>
      </c>
      <c r="J70" s="73">
        <f t="shared" si="21"/>
        <v>875</v>
      </c>
      <c r="K70" s="74">
        <v>0.55000000000000004</v>
      </c>
      <c r="L70" s="75">
        <f t="shared" si="22"/>
        <v>3.85</v>
      </c>
      <c r="M70" s="76">
        <f>'LABOR SHEET'!C$5</f>
        <v>57.65</v>
      </c>
      <c r="N70" s="73">
        <f t="shared" si="23"/>
        <v>31.7075</v>
      </c>
      <c r="O70" s="73">
        <f t="shared" si="24"/>
        <v>221.95249999999999</v>
      </c>
      <c r="P70" s="73">
        <f t="shared" si="25"/>
        <v>156.70750000000001</v>
      </c>
      <c r="Q70" s="100">
        <f t="shared" si="26"/>
        <v>1096.9525000000001</v>
      </c>
      <c r="R70" s="90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</row>
    <row r="71" spans="1:36" s="29" customFormat="1">
      <c r="A71" s="48">
        <f>IF(G71&lt;&gt;"",1+MAX($A$3:A70),"")</f>
        <v>57</v>
      </c>
      <c r="B71" s="230"/>
      <c r="C71" s="68"/>
      <c r="D71" s="50" t="s">
        <v>97</v>
      </c>
      <c r="E71" s="66">
        <v>2</v>
      </c>
      <c r="F71" s="51" t="s">
        <v>55</v>
      </c>
      <c r="G71" s="70">
        <v>0</v>
      </c>
      <c r="H71" s="71">
        <f t="shared" si="20"/>
        <v>2</v>
      </c>
      <c r="I71" s="73">
        <v>25.5</v>
      </c>
      <c r="J71" s="73">
        <f t="shared" si="21"/>
        <v>51</v>
      </c>
      <c r="K71" s="74">
        <v>0.51</v>
      </c>
      <c r="L71" s="75">
        <f t="shared" si="22"/>
        <v>1.02</v>
      </c>
      <c r="M71" s="76">
        <f>'LABOR SHEET'!C$5</f>
        <v>57.65</v>
      </c>
      <c r="N71" s="73">
        <f t="shared" si="23"/>
        <v>29.401499999999999</v>
      </c>
      <c r="O71" s="73">
        <f t="shared" si="24"/>
        <v>58.802999999999997</v>
      </c>
      <c r="P71" s="73">
        <f t="shared" si="25"/>
        <v>54.901499999999999</v>
      </c>
      <c r="Q71" s="100">
        <f t="shared" si="26"/>
        <v>109.803</v>
      </c>
      <c r="R71" s="90"/>
      <c r="S71" s="99"/>
      <c r="T71" s="99"/>
      <c r="U71" s="99"/>
      <c r="V71" s="99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</row>
    <row r="72" spans="1:36" s="29" customFormat="1">
      <c r="A72" s="48">
        <f>IF(G72&lt;&gt;"",1+MAX($A$3:A71),"")</f>
        <v>58</v>
      </c>
      <c r="B72" s="230"/>
      <c r="C72" s="68"/>
      <c r="D72" s="50" t="s">
        <v>98</v>
      </c>
      <c r="E72" s="66">
        <v>2</v>
      </c>
      <c r="F72" s="51" t="s">
        <v>55</v>
      </c>
      <c r="G72" s="70">
        <v>0</v>
      </c>
      <c r="H72" s="71">
        <f t="shared" si="20"/>
        <v>2</v>
      </c>
      <c r="I72" s="73">
        <v>69.5</v>
      </c>
      <c r="J72" s="73">
        <f t="shared" si="21"/>
        <v>139</v>
      </c>
      <c r="K72" s="74">
        <v>0.72</v>
      </c>
      <c r="L72" s="75">
        <f t="shared" si="22"/>
        <v>1.44</v>
      </c>
      <c r="M72" s="76">
        <f>'LABOR SHEET'!C$5</f>
        <v>57.65</v>
      </c>
      <c r="N72" s="73">
        <f t="shared" si="23"/>
        <v>41.508000000000003</v>
      </c>
      <c r="O72" s="73">
        <f t="shared" si="24"/>
        <v>83.016000000000005</v>
      </c>
      <c r="P72" s="73">
        <f t="shared" si="25"/>
        <v>111.008</v>
      </c>
      <c r="Q72" s="100">
        <f t="shared" si="26"/>
        <v>222.01599999999999</v>
      </c>
      <c r="R72" s="90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</row>
    <row r="73" spans="1:36" s="29" customFormat="1">
      <c r="A73" s="48">
        <f>IF(G73&lt;&gt;"",1+MAX($A$3:A72),"")</f>
        <v>59</v>
      </c>
      <c r="B73" s="230"/>
      <c r="C73" s="68"/>
      <c r="D73" s="50" t="s">
        <v>99</v>
      </c>
      <c r="E73" s="66">
        <v>2</v>
      </c>
      <c r="F73" s="51" t="s">
        <v>55</v>
      </c>
      <c r="G73" s="70">
        <v>0</v>
      </c>
      <c r="H73" s="71">
        <f t="shared" si="20"/>
        <v>2</v>
      </c>
      <c r="I73" s="73">
        <v>30.5</v>
      </c>
      <c r="J73" s="73">
        <f t="shared" si="21"/>
        <v>61</v>
      </c>
      <c r="K73" s="74">
        <v>0.68</v>
      </c>
      <c r="L73" s="75">
        <f t="shared" si="22"/>
        <v>1.36</v>
      </c>
      <c r="M73" s="76">
        <f>'LABOR SHEET'!C$5</f>
        <v>57.65</v>
      </c>
      <c r="N73" s="73">
        <f t="shared" si="23"/>
        <v>39.201999999999998</v>
      </c>
      <c r="O73" s="73">
        <f t="shared" si="24"/>
        <v>78.403999999999996</v>
      </c>
      <c r="P73" s="73">
        <f t="shared" si="25"/>
        <v>69.701999999999998</v>
      </c>
      <c r="Q73" s="100">
        <f t="shared" si="26"/>
        <v>139.404</v>
      </c>
      <c r="R73" s="90"/>
      <c r="S73" s="99"/>
      <c r="T73" s="99"/>
      <c r="U73" s="99"/>
      <c r="V73" s="99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</row>
    <row r="74" spans="1:36" s="29" customFormat="1">
      <c r="A74" s="48">
        <f>IF(G74&lt;&gt;"",1+MAX($A$3:A73),"")</f>
        <v>60</v>
      </c>
      <c r="B74" s="230"/>
      <c r="C74" s="68"/>
      <c r="D74" s="50" t="s">
        <v>100</v>
      </c>
      <c r="E74" s="66">
        <v>2</v>
      </c>
      <c r="F74" s="51" t="s">
        <v>55</v>
      </c>
      <c r="G74" s="70">
        <v>0</v>
      </c>
      <c r="H74" s="71">
        <f t="shared" si="20"/>
        <v>2</v>
      </c>
      <c r="I74" s="73">
        <v>150</v>
      </c>
      <c r="J74" s="73">
        <f t="shared" si="21"/>
        <v>300</v>
      </c>
      <c r="K74" s="74">
        <v>0.72</v>
      </c>
      <c r="L74" s="75">
        <f t="shared" si="22"/>
        <v>1.44</v>
      </c>
      <c r="M74" s="76">
        <f>'LABOR SHEET'!C$5</f>
        <v>57.65</v>
      </c>
      <c r="N74" s="73">
        <f t="shared" si="23"/>
        <v>41.508000000000003</v>
      </c>
      <c r="O74" s="73">
        <f t="shared" si="24"/>
        <v>83.016000000000005</v>
      </c>
      <c r="P74" s="73">
        <f t="shared" si="25"/>
        <v>191.50800000000001</v>
      </c>
      <c r="Q74" s="100">
        <f t="shared" si="26"/>
        <v>383.01600000000002</v>
      </c>
      <c r="R74" s="90"/>
      <c r="S74" s="99"/>
      <c r="T74" s="99"/>
      <c r="U74" s="99"/>
      <c r="V74" s="99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</row>
    <row r="75" spans="1:36" s="29" customFormat="1">
      <c r="A75" s="48" t="str">
        <f>IF(G75&lt;&gt;"",1+MAX($A$3:A74),"")</f>
        <v/>
      </c>
      <c r="B75" s="230"/>
      <c r="C75" s="68"/>
      <c r="D75" s="53"/>
      <c r="E75" s="57"/>
      <c r="F75" s="54"/>
      <c r="G75" s="101"/>
      <c r="H75" s="102"/>
      <c r="I75" s="77"/>
      <c r="J75" s="77"/>
      <c r="K75" s="74"/>
      <c r="L75" s="79"/>
      <c r="M75" s="80"/>
      <c r="N75" s="77"/>
      <c r="O75" s="77"/>
      <c r="P75" s="77"/>
      <c r="Q75" s="103"/>
      <c r="R75" s="104"/>
      <c r="S75" s="99"/>
      <c r="T75" s="99"/>
      <c r="U75" s="99"/>
      <c r="V75" s="99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</row>
    <row r="76" spans="1:36" s="29" customFormat="1" ht="18">
      <c r="A76" s="48" t="str">
        <f>IF(G76&lt;&gt;"",1+MAX($A$3:A75),"")</f>
        <v/>
      </c>
      <c r="B76" s="230"/>
      <c r="C76" s="68"/>
      <c r="D76" s="67" t="s">
        <v>101</v>
      </c>
      <c r="E76" s="66"/>
      <c r="F76" s="51"/>
      <c r="G76" s="70"/>
      <c r="H76" s="71"/>
      <c r="I76" s="77"/>
      <c r="J76" s="73"/>
      <c r="K76" s="74"/>
      <c r="L76" s="75"/>
      <c r="M76" s="76"/>
      <c r="N76" s="73"/>
      <c r="O76" s="73"/>
      <c r="P76" s="73"/>
      <c r="Q76" s="100"/>
      <c r="R76" s="90"/>
      <c r="S76" s="99"/>
      <c r="T76" s="99"/>
      <c r="U76" s="99"/>
      <c r="V76" s="99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</row>
    <row r="77" spans="1:36" s="29" customFormat="1">
      <c r="A77" s="48" t="str">
        <f>IF(G77&lt;&gt;"",1+MAX($A$3:A76),"")</f>
        <v/>
      </c>
      <c r="B77" s="230"/>
      <c r="C77" s="68"/>
      <c r="D77" s="69" t="s">
        <v>102</v>
      </c>
      <c r="E77" s="66"/>
      <c r="F77" s="51"/>
      <c r="G77" s="70"/>
      <c r="H77" s="71"/>
      <c r="I77" s="77"/>
      <c r="J77" s="73"/>
      <c r="K77" s="74"/>
      <c r="L77" s="75"/>
      <c r="M77" s="76"/>
      <c r="N77" s="73"/>
      <c r="O77" s="73"/>
      <c r="P77" s="73"/>
      <c r="Q77" s="100"/>
      <c r="R77" s="90"/>
      <c r="S77" s="99"/>
      <c r="T77" s="99"/>
      <c r="U77" s="99"/>
      <c r="V77" s="99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</row>
    <row r="78" spans="1:36" s="29" customFormat="1">
      <c r="A78" s="48">
        <f>IF(G78&lt;&gt;"",1+MAX($A$3:A77),"")</f>
        <v>61</v>
      </c>
      <c r="B78" s="230"/>
      <c r="C78" s="68"/>
      <c r="D78" s="50" t="s">
        <v>103</v>
      </c>
      <c r="E78" s="66">
        <v>313.25</v>
      </c>
      <c r="F78" s="51" t="s">
        <v>45</v>
      </c>
      <c r="G78" s="70">
        <v>0.05</v>
      </c>
      <c r="H78" s="71">
        <f t="shared" ref="H78:H81" si="27">E78*(1+G78)</f>
        <v>328.91250000000002</v>
      </c>
      <c r="I78" s="73">
        <v>4.41</v>
      </c>
      <c r="J78" s="73">
        <f t="shared" ref="J78:J81" si="28">I78*H78</f>
        <v>1450.5041249999999</v>
      </c>
      <c r="K78" s="74">
        <v>0.222</v>
      </c>
      <c r="L78" s="75">
        <f t="shared" ref="L78:L81" si="29">+K78*H78</f>
        <v>73.018574999999998</v>
      </c>
      <c r="M78" s="76">
        <f>'LABOR SHEET'!C$5</f>
        <v>57.65</v>
      </c>
      <c r="N78" s="73">
        <f t="shared" ref="N78:N81" si="30">K78*M78</f>
        <v>12.798299999999999</v>
      </c>
      <c r="O78" s="73">
        <f t="shared" ref="O78:O81" si="31">M78*L78</f>
        <v>4209.5208487500004</v>
      </c>
      <c r="P78" s="73">
        <f t="shared" ref="P78:P81" si="32">I78+N78</f>
        <v>17.208300000000001</v>
      </c>
      <c r="Q78" s="100">
        <f t="shared" ref="Q78:Q81" si="33">P78*H78</f>
        <v>5660.0249737499998</v>
      </c>
      <c r="R78" s="90"/>
      <c r="S78" s="99"/>
      <c r="T78" s="99"/>
      <c r="U78" s="99"/>
      <c r="V78" s="99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</row>
    <row r="79" spans="1:36" s="29" customFormat="1">
      <c r="A79" s="48">
        <f>IF(G79&lt;&gt;"",1+MAX($A$3:A78),"")</f>
        <v>62</v>
      </c>
      <c r="B79" s="230"/>
      <c r="C79" s="68"/>
      <c r="D79" s="50" t="s">
        <v>104</v>
      </c>
      <c r="E79" s="66">
        <v>392.27</v>
      </c>
      <c r="F79" s="51" t="s">
        <v>45</v>
      </c>
      <c r="G79" s="70">
        <v>0.05</v>
      </c>
      <c r="H79" s="71">
        <f t="shared" si="27"/>
        <v>411.88350000000003</v>
      </c>
      <c r="I79" s="73">
        <v>5</v>
      </c>
      <c r="J79" s="73">
        <f t="shared" si="28"/>
        <v>2059.4175</v>
      </c>
      <c r="K79" s="74">
        <v>0.27100000000000002</v>
      </c>
      <c r="L79" s="75">
        <f t="shared" si="29"/>
        <v>111.6204285</v>
      </c>
      <c r="M79" s="76">
        <f>'LABOR SHEET'!C$5</f>
        <v>57.65</v>
      </c>
      <c r="N79" s="73">
        <f t="shared" si="30"/>
        <v>15.623150000000001</v>
      </c>
      <c r="O79" s="73">
        <f t="shared" si="31"/>
        <v>6434.9177030250003</v>
      </c>
      <c r="P79" s="73">
        <f t="shared" si="32"/>
        <v>20.623149999999999</v>
      </c>
      <c r="Q79" s="100">
        <f t="shared" si="33"/>
        <v>8494.3352030250007</v>
      </c>
      <c r="R79" s="90"/>
      <c r="S79" s="99"/>
      <c r="T79" s="99"/>
      <c r="U79" s="99"/>
      <c r="V79" s="99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</row>
    <row r="80" spans="1:36" s="29" customFormat="1">
      <c r="A80" s="48">
        <f>IF(G80&lt;&gt;"",1+MAX($A$3:A79),"")</f>
        <v>63</v>
      </c>
      <c r="B80" s="230"/>
      <c r="C80" s="68"/>
      <c r="D80" s="50" t="s">
        <v>105</v>
      </c>
      <c r="E80" s="66">
        <v>96.29</v>
      </c>
      <c r="F80" s="51" t="s">
        <v>45</v>
      </c>
      <c r="G80" s="70">
        <v>0.05</v>
      </c>
      <c r="H80" s="71">
        <f t="shared" si="27"/>
        <v>101.1045</v>
      </c>
      <c r="I80" s="73">
        <v>8.15</v>
      </c>
      <c r="J80" s="73">
        <f t="shared" si="28"/>
        <v>824.00167499999998</v>
      </c>
      <c r="K80" s="74">
        <v>0.30199999999999999</v>
      </c>
      <c r="L80" s="75">
        <f t="shared" si="29"/>
        <v>30.533559</v>
      </c>
      <c r="M80" s="76">
        <f>'LABOR SHEET'!C$5</f>
        <v>57.65</v>
      </c>
      <c r="N80" s="73">
        <f t="shared" si="30"/>
        <v>17.410299999999999</v>
      </c>
      <c r="O80" s="73">
        <f t="shared" si="31"/>
        <v>1760.2596763500001</v>
      </c>
      <c r="P80" s="73">
        <f t="shared" si="32"/>
        <v>25.560300000000002</v>
      </c>
      <c r="Q80" s="100">
        <f t="shared" si="33"/>
        <v>2584.26135135</v>
      </c>
      <c r="R80" s="90"/>
      <c r="S80" s="99"/>
      <c r="T80" s="99"/>
      <c r="U80" s="99"/>
      <c r="V80" s="99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</row>
    <row r="81" spans="1:36" s="29" customFormat="1">
      <c r="A81" s="48">
        <f>IF(G81&lt;&gt;"",1+MAX($A$3:A80),"")</f>
        <v>64</v>
      </c>
      <c r="B81" s="230"/>
      <c r="C81" s="68"/>
      <c r="D81" s="50" t="s">
        <v>106</v>
      </c>
      <c r="E81" s="66">
        <v>6.37</v>
      </c>
      <c r="F81" s="51" t="s">
        <v>45</v>
      </c>
      <c r="G81" s="70">
        <v>0.05</v>
      </c>
      <c r="H81" s="71">
        <f t="shared" si="27"/>
        <v>6.6885000000000003</v>
      </c>
      <c r="I81" s="73">
        <v>10.45</v>
      </c>
      <c r="J81" s="73">
        <f t="shared" si="28"/>
        <v>69.894824999999997</v>
      </c>
      <c r="K81" s="74">
        <v>0.33300000000000002</v>
      </c>
      <c r="L81" s="75">
        <f t="shared" si="29"/>
        <v>2.2272704999999999</v>
      </c>
      <c r="M81" s="76">
        <f>'LABOR SHEET'!C$5</f>
        <v>57.65</v>
      </c>
      <c r="N81" s="73">
        <f t="shared" si="30"/>
        <v>19.19745</v>
      </c>
      <c r="O81" s="73">
        <f t="shared" si="31"/>
        <v>128.40214432499999</v>
      </c>
      <c r="P81" s="73">
        <f t="shared" si="32"/>
        <v>29.647449999999999</v>
      </c>
      <c r="Q81" s="100">
        <f t="shared" si="33"/>
        <v>198.29696932499999</v>
      </c>
      <c r="R81" s="90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</row>
    <row r="82" spans="1:36" s="29" customFormat="1">
      <c r="A82" s="48" t="str">
        <f>IF(G82&lt;&gt;"",1+MAX($A$3:A81),"")</f>
        <v/>
      </c>
      <c r="B82" s="230"/>
      <c r="C82" s="68"/>
      <c r="D82" s="50"/>
      <c r="E82" s="66"/>
      <c r="F82" s="51"/>
      <c r="G82" s="70"/>
      <c r="H82" s="71"/>
      <c r="I82" s="77"/>
      <c r="J82" s="73"/>
      <c r="K82" s="74"/>
      <c r="L82" s="75"/>
      <c r="M82" s="76"/>
      <c r="N82" s="73"/>
      <c r="O82" s="73"/>
      <c r="P82" s="73"/>
      <c r="Q82" s="100"/>
      <c r="R82" s="90"/>
      <c r="S82" s="99"/>
      <c r="T82" s="99"/>
      <c r="U82" s="99"/>
      <c r="V82" s="99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</row>
    <row r="83" spans="1:36" s="29" customFormat="1">
      <c r="A83" s="48" t="str">
        <f>IF(G83&lt;&gt;"",1+MAX($A$3:A82),"")</f>
        <v/>
      </c>
      <c r="B83" s="230"/>
      <c r="C83" s="68"/>
      <c r="D83" s="72" t="s">
        <v>53</v>
      </c>
      <c r="E83" s="66"/>
      <c r="F83" s="51"/>
      <c r="G83" s="70"/>
      <c r="H83" s="71"/>
      <c r="I83" s="77"/>
      <c r="J83" s="73"/>
      <c r="K83" s="74"/>
      <c r="L83" s="75"/>
      <c r="M83" s="76"/>
      <c r="N83" s="73"/>
      <c r="O83" s="73"/>
      <c r="P83" s="73"/>
      <c r="Q83" s="100"/>
      <c r="R83" s="90"/>
      <c r="S83" s="99"/>
      <c r="T83" s="99"/>
      <c r="U83" s="99"/>
      <c r="V83" s="99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</row>
    <row r="84" spans="1:36" s="29" customFormat="1">
      <c r="A84" s="48">
        <f>IF(G84&lt;&gt;"",1+MAX($A$3:A83),"")</f>
        <v>65</v>
      </c>
      <c r="B84" s="230"/>
      <c r="C84" s="68"/>
      <c r="D84" s="50" t="s">
        <v>107</v>
      </c>
      <c r="E84" s="66">
        <v>9</v>
      </c>
      <c r="F84" s="51" t="s">
        <v>55</v>
      </c>
      <c r="G84" s="70">
        <v>0</v>
      </c>
      <c r="H84" s="71">
        <f t="shared" ref="H84:H99" si="34">E84*(1+G84)</f>
        <v>9</v>
      </c>
      <c r="I84" s="73">
        <v>2.5</v>
      </c>
      <c r="J84" s="73">
        <f t="shared" ref="J84:J99" si="35">I84*H84</f>
        <v>22.5</v>
      </c>
      <c r="K84" s="74">
        <v>0.45</v>
      </c>
      <c r="L84" s="75">
        <f t="shared" ref="L84:L99" si="36">+K84*H84</f>
        <v>4.05</v>
      </c>
      <c r="M84" s="76">
        <f>'LABOR SHEET'!C$5</f>
        <v>57.65</v>
      </c>
      <c r="N84" s="73">
        <f t="shared" ref="N84:N99" si="37">K84*M84</f>
        <v>25.942499999999999</v>
      </c>
      <c r="O84" s="73">
        <f t="shared" ref="O84:O99" si="38">M84*L84</f>
        <v>233.48249999999999</v>
      </c>
      <c r="P84" s="73">
        <f t="shared" ref="P84:P99" si="39">I84+N84</f>
        <v>28.442499999999999</v>
      </c>
      <c r="Q84" s="100">
        <f t="shared" ref="Q84:Q99" si="40">P84*H84</f>
        <v>255.98249999999999</v>
      </c>
      <c r="R84" s="90"/>
      <c r="S84" s="99"/>
      <c r="T84" s="99"/>
      <c r="U84" s="99"/>
      <c r="V84" s="99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</row>
    <row r="85" spans="1:36" s="29" customFormat="1">
      <c r="A85" s="48">
        <f>IF(G85&lt;&gt;"",1+MAX($A$3:A84),"")</f>
        <v>66</v>
      </c>
      <c r="B85" s="230"/>
      <c r="C85" s="68"/>
      <c r="D85" s="50" t="s">
        <v>108</v>
      </c>
      <c r="E85" s="66">
        <v>4</v>
      </c>
      <c r="F85" s="51" t="s">
        <v>55</v>
      </c>
      <c r="G85" s="70">
        <v>0</v>
      </c>
      <c r="H85" s="71">
        <f t="shared" si="34"/>
        <v>4</v>
      </c>
      <c r="I85" s="73">
        <v>4.54</v>
      </c>
      <c r="J85" s="73">
        <f t="shared" si="35"/>
        <v>18.16</v>
      </c>
      <c r="K85" s="74">
        <v>0.46</v>
      </c>
      <c r="L85" s="75">
        <f t="shared" si="36"/>
        <v>1.84</v>
      </c>
      <c r="M85" s="76">
        <f>'LABOR SHEET'!C$5</f>
        <v>57.65</v>
      </c>
      <c r="N85" s="73">
        <f t="shared" si="37"/>
        <v>26.518999999999998</v>
      </c>
      <c r="O85" s="73">
        <f t="shared" si="38"/>
        <v>106.07599999999999</v>
      </c>
      <c r="P85" s="73">
        <f t="shared" si="39"/>
        <v>31.059000000000001</v>
      </c>
      <c r="Q85" s="100">
        <f t="shared" si="40"/>
        <v>124.236</v>
      </c>
      <c r="R85" s="90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</row>
    <row r="86" spans="1:36" s="29" customFormat="1">
      <c r="A86" s="48">
        <f>IF(G86&lt;&gt;"",1+MAX($A$3:A85),"")</f>
        <v>67</v>
      </c>
      <c r="B86" s="230"/>
      <c r="C86" s="68"/>
      <c r="D86" s="50" t="s">
        <v>109</v>
      </c>
      <c r="E86" s="66">
        <v>35</v>
      </c>
      <c r="F86" s="51" t="s">
        <v>55</v>
      </c>
      <c r="G86" s="70">
        <v>0</v>
      </c>
      <c r="H86" s="71">
        <f t="shared" si="34"/>
        <v>35</v>
      </c>
      <c r="I86" s="73">
        <v>7.5</v>
      </c>
      <c r="J86" s="73">
        <f t="shared" si="35"/>
        <v>262.5</v>
      </c>
      <c r="K86" s="74">
        <v>0.47</v>
      </c>
      <c r="L86" s="75">
        <f t="shared" si="36"/>
        <v>16.45</v>
      </c>
      <c r="M86" s="76">
        <f>'LABOR SHEET'!C$5</f>
        <v>57.65</v>
      </c>
      <c r="N86" s="73">
        <f t="shared" si="37"/>
        <v>27.095500000000001</v>
      </c>
      <c r="O86" s="73">
        <f t="shared" si="38"/>
        <v>948.34249999999997</v>
      </c>
      <c r="P86" s="73">
        <f t="shared" si="39"/>
        <v>34.595500000000001</v>
      </c>
      <c r="Q86" s="100">
        <f t="shared" si="40"/>
        <v>1210.8425</v>
      </c>
      <c r="R86" s="90"/>
      <c r="S86" s="99"/>
      <c r="T86" s="99"/>
      <c r="U86" s="99"/>
      <c r="V86" s="99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</row>
    <row r="87" spans="1:36" s="29" customFormat="1">
      <c r="A87" s="48">
        <f>IF(G87&lt;&gt;"",1+MAX($A$3:A86),"")</f>
        <v>68</v>
      </c>
      <c r="B87" s="230"/>
      <c r="C87" s="68"/>
      <c r="D87" s="50" t="s">
        <v>110</v>
      </c>
      <c r="E87" s="66">
        <v>35</v>
      </c>
      <c r="F87" s="51" t="s">
        <v>55</v>
      </c>
      <c r="G87" s="70">
        <v>0</v>
      </c>
      <c r="H87" s="71">
        <f t="shared" si="34"/>
        <v>35</v>
      </c>
      <c r="I87" s="73">
        <v>10.5</v>
      </c>
      <c r="J87" s="73">
        <f t="shared" si="35"/>
        <v>367.5</v>
      </c>
      <c r="K87" s="74">
        <v>0.48</v>
      </c>
      <c r="L87" s="75">
        <f t="shared" si="36"/>
        <v>16.8</v>
      </c>
      <c r="M87" s="76">
        <f>'LABOR SHEET'!C$5</f>
        <v>57.65</v>
      </c>
      <c r="N87" s="73">
        <f t="shared" si="37"/>
        <v>27.672000000000001</v>
      </c>
      <c r="O87" s="73">
        <f t="shared" si="38"/>
        <v>968.52</v>
      </c>
      <c r="P87" s="73">
        <f t="shared" si="39"/>
        <v>38.171999999999997</v>
      </c>
      <c r="Q87" s="100">
        <f t="shared" si="40"/>
        <v>1336.02</v>
      </c>
      <c r="R87" s="90"/>
      <c r="S87" s="99"/>
      <c r="T87" s="99"/>
      <c r="U87" s="99"/>
      <c r="V87" s="99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</row>
    <row r="88" spans="1:36" s="29" customFormat="1">
      <c r="A88" s="48">
        <f>IF(G88&lt;&gt;"",1+MAX($A$3:A87),"")</f>
        <v>69</v>
      </c>
      <c r="B88" s="230"/>
      <c r="C88" s="68"/>
      <c r="D88" s="50" t="s">
        <v>111</v>
      </c>
      <c r="E88" s="66">
        <v>3</v>
      </c>
      <c r="F88" s="51" t="s">
        <v>55</v>
      </c>
      <c r="G88" s="70">
        <v>0</v>
      </c>
      <c r="H88" s="71">
        <f t="shared" si="34"/>
        <v>3</v>
      </c>
      <c r="I88" s="73">
        <v>13.09</v>
      </c>
      <c r="J88" s="73">
        <f t="shared" si="35"/>
        <v>39.270000000000003</v>
      </c>
      <c r="K88" s="74">
        <v>0.5</v>
      </c>
      <c r="L88" s="75">
        <f t="shared" si="36"/>
        <v>1.5</v>
      </c>
      <c r="M88" s="76">
        <f>'LABOR SHEET'!C$5</f>
        <v>57.65</v>
      </c>
      <c r="N88" s="73">
        <f t="shared" si="37"/>
        <v>28.824999999999999</v>
      </c>
      <c r="O88" s="73">
        <f t="shared" si="38"/>
        <v>86.474999999999994</v>
      </c>
      <c r="P88" s="73">
        <f t="shared" si="39"/>
        <v>41.914999999999999</v>
      </c>
      <c r="Q88" s="100">
        <f t="shared" si="40"/>
        <v>125.745</v>
      </c>
      <c r="R88" s="90"/>
      <c r="S88" s="99"/>
      <c r="T88" s="99"/>
      <c r="U88" s="99"/>
      <c r="V88" s="99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</row>
    <row r="89" spans="1:36" s="29" customFormat="1">
      <c r="A89" s="48">
        <f>IF(G89&lt;&gt;"",1+MAX($A$3:A88),"")</f>
        <v>70</v>
      </c>
      <c r="B89" s="230"/>
      <c r="C89" s="68"/>
      <c r="D89" s="50" t="s">
        <v>112</v>
      </c>
      <c r="E89" s="66">
        <v>10</v>
      </c>
      <c r="F89" s="51" t="s">
        <v>55</v>
      </c>
      <c r="G89" s="70">
        <v>0</v>
      </c>
      <c r="H89" s="71">
        <f t="shared" si="34"/>
        <v>10</v>
      </c>
      <c r="I89" s="73">
        <v>19.2</v>
      </c>
      <c r="J89" s="73">
        <f t="shared" si="35"/>
        <v>192</v>
      </c>
      <c r="K89" s="74">
        <v>0.51</v>
      </c>
      <c r="L89" s="75">
        <f t="shared" si="36"/>
        <v>5.0999999999999996</v>
      </c>
      <c r="M89" s="76">
        <f>'LABOR SHEET'!C$5</f>
        <v>57.65</v>
      </c>
      <c r="N89" s="73">
        <f t="shared" si="37"/>
        <v>29.401499999999999</v>
      </c>
      <c r="O89" s="73">
        <f t="shared" si="38"/>
        <v>294.01499999999999</v>
      </c>
      <c r="P89" s="73">
        <f t="shared" si="39"/>
        <v>48.601500000000001</v>
      </c>
      <c r="Q89" s="100">
        <f t="shared" si="40"/>
        <v>486.01499999999999</v>
      </c>
      <c r="R89" s="90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</row>
    <row r="90" spans="1:36" s="29" customFormat="1">
      <c r="A90" s="48">
        <f>IF(G90&lt;&gt;"",1+MAX($A$3:A89),"")</f>
        <v>71</v>
      </c>
      <c r="B90" s="230"/>
      <c r="C90" s="68"/>
      <c r="D90" s="50" t="s">
        <v>113</v>
      </c>
      <c r="E90" s="66">
        <v>18</v>
      </c>
      <c r="F90" s="51" t="s">
        <v>55</v>
      </c>
      <c r="G90" s="70">
        <v>0</v>
      </c>
      <c r="H90" s="71">
        <f t="shared" si="34"/>
        <v>18</v>
      </c>
      <c r="I90" s="73">
        <v>25.2</v>
      </c>
      <c r="J90" s="73">
        <f t="shared" si="35"/>
        <v>453.6</v>
      </c>
      <c r="K90" s="74">
        <v>0.52</v>
      </c>
      <c r="L90" s="75">
        <f t="shared" si="36"/>
        <v>9.36</v>
      </c>
      <c r="M90" s="76">
        <f>'LABOR SHEET'!C$5</f>
        <v>57.65</v>
      </c>
      <c r="N90" s="73">
        <f t="shared" si="37"/>
        <v>29.978000000000002</v>
      </c>
      <c r="O90" s="73">
        <f t="shared" si="38"/>
        <v>539.60400000000004</v>
      </c>
      <c r="P90" s="73">
        <f t="shared" si="39"/>
        <v>55.177999999999997</v>
      </c>
      <c r="Q90" s="100">
        <f t="shared" si="40"/>
        <v>993.20399999999995</v>
      </c>
      <c r="R90" s="90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</row>
    <row r="91" spans="1:36" s="29" customFormat="1">
      <c r="A91" s="48">
        <f>IF(G91&lt;&gt;"",1+MAX($A$3:A90),"")</f>
        <v>72</v>
      </c>
      <c r="B91" s="230"/>
      <c r="C91" s="68"/>
      <c r="D91" s="50" t="s">
        <v>114</v>
      </c>
      <c r="E91" s="66">
        <v>3</v>
      </c>
      <c r="F91" s="51" t="s">
        <v>55</v>
      </c>
      <c r="G91" s="70">
        <v>0</v>
      </c>
      <c r="H91" s="71">
        <f t="shared" si="34"/>
        <v>3</v>
      </c>
      <c r="I91" s="73">
        <v>29.5</v>
      </c>
      <c r="J91" s="73">
        <f t="shared" si="35"/>
        <v>88.5</v>
      </c>
      <c r="K91" s="74">
        <v>0.53</v>
      </c>
      <c r="L91" s="75">
        <f t="shared" si="36"/>
        <v>1.59</v>
      </c>
      <c r="M91" s="76">
        <f>'LABOR SHEET'!C$5</f>
        <v>57.65</v>
      </c>
      <c r="N91" s="73">
        <f t="shared" si="37"/>
        <v>30.554500000000001</v>
      </c>
      <c r="O91" s="73">
        <f t="shared" si="38"/>
        <v>91.663499999999999</v>
      </c>
      <c r="P91" s="73">
        <f t="shared" si="39"/>
        <v>60.054499999999997</v>
      </c>
      <c r="Q91" s="100">
        <f t="shared" si="40"/>
        <v>180.1635</v>
      </c>
      <c r="R91" s="90"/>
      <c r="S91" s="99"/>
      <c r="T91" s="99"/>
      <c r="U91" s="99"/>
      <c r="V91" s="99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</row>
    <row r="92" spans="1:36" s="29" customFormat="1">
      <c r="A92" s="48">
        <f>IF(G92&lt;&gt;"",1+MAX($A$3:A91),"")</f>
        <v>73</v>
      </c>
      <c r="B92" s="230"/>
      <c r="C92" s="68"/>
      <c r="D92" s="50" t="s">
        <v>115</v>
      </c>
      <c r="E92" s="66">
        <v>9</v>
      </c>
      <c r="F92" s="51" t="s">
        <v>55</v>
      </c>
      <c r="G92" s="70">
        <v>0</v>
      </c>
      <c r="H92" s="71">
        <f t="shared" si="34"/>
        <v>9</v>
      </c>
      <c r="I92" s="73">
        <v>34.5</v>
      </c>
      <c r="J92" s="73">
        <f t="shared" si="35"/>
        <v>310.5</v>
      </c>
      <c r="K92" s="74">
        <v>0.54</v>
      </c>
      <c r="L92" s="75">
        <f t="shared" si="36"/>
        <v>4.8600000000000003</v>
      </c>
      <c r="M92" s="76">
        <f>'LABOR SHEET'!C$5</f>
        <v>57.65</v>
      </c>
      <c r="N92" s="73">
        <f t="shared" si="37"/>
        <v>31.131</v>
      </c>
      <c r="O92" s="73">
        <f t="shared" si="38"/>
        <v>280.17899999999997</v>
      </c>
      <c r="P92" s="73">
        <f t="shared" si="39"/>
        <v>65.631</v>
      </c>
      <c r="Q92" s="100">
        <f t="shared" si="40"/>
        <v>590.67899999999997</v>
      </c>
      <c r="R92" s="90"/>
      <c r="S92" s="99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</row>
    <row r="93" spans="1:36" s="29" customFormat="1">
      <c r="A93" s="48">
        <f>IF(G93&lt;&gt;"",1+MAX($A$3:A92),"")</f>
        <v>74</v>
      </c>
      <c r="B93" s="230"/>
      <c r="C93" s="68"/>
      <c r="D93" s="50" t="s">
        <v>116</v>
      </c>
      <c r="E93" s="66">
        <v>5</v>
      </c>
      <c r="F93" s="51" t="s">
        <v>55</v>
      </c>
      <c r="G93" s="70">
        <v>0</v>
      </c>
      <c r="H93" s="71">
        <f t="shared" si="34"/>
        <v>5</v>
      </c>
      <c r="I93" s="73">
        <v>38.5</v>
      </c>
      <c r="J93" s="73">
        <f t="shared" si="35"/>
        <v>192.5</v>
      </c>
      <c r="K93" s="74">
        <v>0.55000000000000004</v>
      </c>
      <c r="L93" s="75">
        <f t="shared" si="36"/>
        <v>2.75</v>
      </c>
      <c r="M93" s="76">
        <f>'LABOR SHEET'!C$5</f>
        <v>57.65</v>
      </c>
      <c r="N93" s="73">
        <f t="shared" si="37"/>
        <v>31.7075</v>
      </c>
      <c r="O93" s="73">
        <f t="shared" si="38"/>
        <v>158.53749999999999</v>
      </c>
      <c r="P93" s="73">
        <f t="shared" si="39"/>
        <v>70.207499999999996</v>
      </c>
      <c r="Q93" s="100">
        <f t="shared" si="40"/>
        <v>351.03750000000002</v>
      </c>
      <c r="R93" s="90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</row>
    <row r="94" spans="1:36" s="29" customFormat="1">
      <c r="A94" s="48">
        <f>IF(G94&lt;&gt;"",1+MAX($A$3:A93),"")</f>
        <v>75</v>
      </c>
      <c r="B94" s="230"/>
      <c r="C94" s="68"/>
      <c r="D94" s="50" t="s">
        <v>117</v>
      </c>
      <c r="E94" s="66">
        <v>1</v>
      </c>
      <c r="F94" s="51" t="s">
        <v>55</v>
      </c>
      <c r="G94" s="70">
        <v>0</v>
      </c>
      <c r="H94" s="71">
        <f t="shared" si="34"/>
        <v>1</v>
      </c>
      <c r="I94" s="73">
        <v>43.73</v>
      </c>
      <c r="J94" s="73">
        <f t="shared" si="35"/>
        <v>43.73</v>
      </c>
      <c r="K94" s="74">
        <v>0.56000000000000005</v>
      </c>
      <c r="L94" s="75">
        <f t="shared" si="36"/>
        <v>0.56000000000000005</v>
      </c>
      <c r="M94" s="76">
        <f>'LABOR SHEET'!C$5</f>
        <v>57.65</v>
      </c>
      <c r="N94" s="73">
        <f t="shared" si="37"/>
        <v>32.283999999999999</v>
      </c>
      <c r="O94" s="73">
        <f t="shared" si="38"/>
        <v>32.283999999999999</v>
      </c>
      <c r="P94" s="73">
        <f t="shared" si="39"/>
        <v>76.013999999999996</v>
      </c>
      <c r="Q94" s="100">
        <f t="shared" si="40"/>
        <v>76.013999999999996</v>
      </c>
      <c r="R94" s="90"/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</row>
    <row r="95" spans="1:36" s="29" customFormat="1">
      <c r="A95" s="48">
        <f>IF(G95&lt;&gt;"",1+MAX($A$3:A94),"")</f>
        <v>76</v>
      </c>
      <c r="B95" s="230"/>
      <c r="C95" s="68"/>
      <c r="D95" s="50" t="s">
        <v>118</v>
      </c>
      <c r="E95" s="66">
        <v>9</v>
      </c>
      <c r="F95" s="51" t="s">
        <v>55</v>
      </c>
      <c r="G95" s="70">
        <v>0</v>
      </c>
      <c r="H95" s="71">
        <f t="shared" si="34"/>
        <v>9</v>
      </c>
      <c r="I95" s="73">
        <v>13.5</v>
      </c>
      <c r="J95" s="73">
        <f t="shared" si="35"/>
        <v>121.5</v>
      </c>
      <c r="K95" s="74">
        <v>0.38</v>
      </c>
      <c r="L95" s="75">
        <f t="shared" si="36"/>
        <v>3.42</v>
      </c>
      <c r="M95" s="76">
        <f>'LABOR SHEET'!C$5</f>
        <v>57.65</v>
      </c>
      <c r="N95" s="73">
        <f t="shared" si="37"/>
        <v>21.907</v>
      </c>
      <c r="O95" s="73">
        <f t="shared" si="38"/>
        <v>197.16300000000001</v>
      </c>
      <c r="P95" s="73">
        <f t="shared" si="39"/>
        <v>35.406999999999996</v>
      </c>
      <c r="Q95" s="100">
        <f t="shared" si="40"/>
        <v>318.66300000000001</v>
      </c>
      <c r="R95" s="90"/>
      <c r="S95" s="99"/>
      <c r="T95" s="99"/>
      <c r="U95" s="99"/>
      <c r="V95" s="99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</row>
    <row r="96" spans="1:36" s="29" customFormat="1">
      <c r="A96" s="48">
        <f>IF(G96&lt;&gt;"",1+MAX($A$3:A95),"")</f>
        <v>77</v>
      </c>
      <c r="B96" s="230"/>
      <c r="C96" s="68"/>
      <c r="D96" s="50" t="s">
        <v>119</v>
      </c>
      <c r="E96" s="66">
        <v>2</v>
      </c>
      <c r="F96" s="51" t="s">
        <v>55</v>
      </c>
      <c r="G96" s="70">
        <v>0</v>
      </c>
      <c r="H96" s="71">
        <f t="shared" si="34"/>
        <v>2</v>
      </c>
      <c r="I96" s="73">
        <v>19.5</v>
      </c>
      <c r="J96" s="73">
        <f t="shared" si="35"/>
        <v>39</v>
      </c>
      <c r="K96" s="74">
        <v>0.39</v>
      </c>
      <c r="L96" s="75">
        <f t="shared" si="36"/>
        <v>0.78</v>
      </c>
      <c r="M96" s="76">
        <f>'LABOR SHEET'!C$5</f>
        <v>57.65</v>
      </c>
      <c r="N96" s="73">
        <f t="shared" si="37"/>
        <v>22.483499999999999</v>
      </c>
      <c r="O96" s="73">
        <f t="shared" si="38"/>
        <v>44.966999999999999</v>
      </c>
      <c r="P96" s="73">
        <f t="shared" si="39"/>
        <v>41.983499999999999</v>
      </c>
      <c r="Q96" s="100">
        <f t="shared" si="40"/>
        <v>83.966999999999999</v>
      </c>
      <c r="R96" s="90"/>
      <c r="S96" s="99"/>
      <c r="T96" s="99"/>
      <c r="U96" s="99"/>
      <c r="V96" s="99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</row>
    <row r="97" spans="1:36" s="29" customFormat="1">
      <c r="A97" s="48">
        <f>IF(G97&lt;&gt;"",1+MAX($A$3:A96),"")</f>
        <v>78</v>
      </c>
      <c r="B97" s="230"/>
      <c r="C97" s="68"/>
      <c r="D97" s="50" t="s">
        <v>120</v>
      </c>
      <c r="E97" s="66">
        <v>7</v>
      </c>
      <c r="F97" s="51" t="s">
        <v>55</v>
      </c>
      <c r="G97" s="70">
        <v>0</v>
      </c>
      <c r="H97" s="71">
        <f t="shared" si="34"/>
        <v>7</v>
      </c>
      <c r="I97" s="73">
        <v>25.2</v>
      </c>
      <c r="J97" s="73">
        <f t="shared" si="35"/>
        <v>176.4</v>
      </c>
      <c r="K97" s="74">
        <v>0.4</v>
      </c>
      <c r="L97" s="75">
        <f t="shared" si="36"/>
        <v>2.8</v>
      </c>
      <c r="M97" s="76">
        <f>'LABOR SHEET'!C$5</f>
        <v>57.65</v>
      </c>
      <c r="N97" s="73">
        <f t="shared" si="37"/>
        <v>23.06</v>
      </c>
      <c r="O97" s="73">
        <f t="shared" si="38"/>
        <v>161.41999999999999</v>
      </c>
      <c r="P97" s="73">
        <f t="shared" si="39"/>
        <v>48.26</v>
      </c>
      <c r="Q97" s="100">
        <f t="shared" si="40"/>
        <v>337.82</v>
      </c>
      <c r="R97" s="90"/>
      <c r="S97" s="99"/>
      <c r="T97" s="99"/>
      <c r="U97" s="99"/>
      <c r="V97" s="99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</row>
    <row r="98" spans="1:36" s="29" customFormat="1">
      <c r="A98" s="48">
        <f>IF(G98&lt;&gt;"",1+MAX($A$3:A97),"")</f>
        <v>79</v>
      </c>
      <c r="B98" s="230"/>
      <c r="C98" s="68"/>
      <c r="D98" s="50" t="s">
        <v>121</v>
      </c>
      <c r="E98" s="66">
        <v>1</v>
      </c>
      <c r="F98" s="51" t="s">
        <v>55</v>
      </c>
      <c r="G98" s="70">
        <v>0</v>
      </c>
      <c r="H98" s="71">
        <f t="shared" si="34"/>
        <v>1</v>
      </c>
      <c r="I98" s="73">
        <v>35.200000000000003</v>
      </c>
      <c r="J98" s="73">
        <f t="shared" si="35"/>
        <v>35.200000000000003</v>
      </c>
      <c r="K98" s="74">
        <v>0.41</v>
      </c>
      <c r="L98" s="75">
        <f t="shared" si="36"/>
        <v>0.41</v>
      </c>
      <c r="M98" s="76">
        <f>'LABOR SHEET'!C$5</f>
        <v>57.65</v>
      </c>
      <c r="N98" s="73">
        <f t="shared" si="37"/>
        <v>23.636500000000002</v>
      </c>
      <c r="O98" s="73">
        <f t="shared" si="38"/>
        <v>23.636500000000002</v>
      </c>
      <c r="P98" s="73">
        <f t="shared" si="39"/>
        <v>58.836500000000001</v>
      </c>
      <c r="Q98" s="100">
        <f t="shared" si="40"/>
        <v>58.836500000000001</v>
      </c>
      <c r="R98" s="90"/>
      <c r="S98" s="99"/>
      <c r="T98" s="99"/>
      <c r="U98" s="99"/>
      <c r="V98" s="99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</row>
    <row r="99" spans="1:36" s="29" customFormat="1">
      <c r="A99" s="48">
        <f>IF(G99&lt;&gt;"",1+MAX($A$3:A98),"")</f>
        <v>80</v>
      </c>
      <c r="B99" s="230"/>
      <c r="C99" s="68"/>
      <c r="D99" s="50" t="s">
        <v>122</v>
      </c>
      <c r="E99" s="66">
        <v>1</v>
      </c>
      <c r="F99" s="51" t="s">
        <v>55</v>
      </c>
      <c r="G99" s="70">
        <v>0</v>
      </c>
      <c r="H99" s="71">
        <f t="shared" si="34"/>
        <v>1</v>
      </c>
      <c r="I99" s="73">
        <v>55.2</v>
      </c>
      <c r="J99" s="73">
        <f t="shared" si="35"/>
        <v>55.2</v>
      </c>
      <c r="K99" s="74">
        <v>0.42</v>
      </c>
      <c r="L99" s="75">
        <f t="shared" si="36"/>
        <v>0.42</v>
      </c>
      <c r="M99" s="76">
        <f>'LABOR SHEET'!C$5</f>
        <v>57.65</v>
      </c>
      <c r="N99" s="73">
        <f t="shared" si="37"/>
        <v>24.213000000000001</v>
      </c>
      <c r="O99" s="73">
        <f t="shared" si="38"/>
        <v>24.213000000000001</v>
      </c>
      <c r="P99" s="73">
        <f t="shared" si="39"/>
        <v>79.412999999999997</v>
      </c>
      <c r="Q99" s="100">
        <f t="shared" si="40"/>
        <v>79.412999999999997</v>
      </c>
      <c r="R99" s="90"/>
      <c r="S99" s="99"/>
      <c r="T99" s="99"/>
      <c r="U99" s="99"/>
      <c r="V99" s="99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</row>
    <row r="100" spans="1:36" s="29" customFormat="1">
      <c r="A100" s="48" t="str">
        <f>IF(G100&lt;&gt;"",1+MAX($A$3:A99),"")</f>
        <v/>
      </c>
      <c r="B100" s="230"/>
      <c r="C100" s="68"/>
      <c r="D100" s="50"/>
      <c r="E100" s="66"/>
      <c r="F100" s="51"/>
      <c r="G100" s="70"/>
      <c r="H100" s="71"/>
      <c r="I100" s="77"/>
      <c r="J100" s="73"/>
      <c r="K100" s="74"/>
      <c r="L100" s="75"/>
      <c r="M100" s="76"/>
      <c r="N100" s="73"/>
      <c r="O100" s="73"/>
      <c r="P100" s="73"/>
      <c r="Q100" s="100"/>
      <c r="R100" s="90"/>
      <c r="S100" s="99"/>
      <c r="T100" s="99"/>
      <c r="U100" s="99"/>
      <c r="V100" s="99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</row>
    <row r="101" spans="1:36" s="29" customFormat="1" ht="18">
      <c r="A101" s="48" t="str">
        <f>IF(G101&lt;&gt;"",1+MAX($A$3:A100),"")</f>
        <v/>
      </c>
      <c r="B101" s="230"/>
      <c r="C101" s="68"/>
      <c r="D101" s="67" t="s">
        <v>123</v>
      </c>
      <c r="E101" s="66"/>
      <c r="F101" s="51"/>
      <c r="G101" s="70"/>
      <c r="H101" s="71"/>
      <c r="I101" s="77"/>
      <c r="J101" s="73"/>
      <c r="K101" s="74"/>
      <c r="L101" s="75"/>
      <c r="M101" s="76"/>
      <c r="N101" s="73"/>
      <c r="O101" s="73"/>
      <c r="P101" s="73"/>
      <c r="Q101" s="100"/>
      <c r="R101" s="90"/>
      <c r="S101" s="99"/>
      <c r="T101" s="99"/>
      <c r="U101" s="99"/>
      <c r="V101" s="99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</row>
    <row r="102" spans="1:36" s="29" customFormat="1">
      <c r="A102" s="48" t="str">
        <f>IF(G102&lt;&gt;"",1+MAX($A$3:A101),"")</f>
        <v/>
      </c>
      <c r="B102" s="230"/>
      <c r="C102" s="68"/>
      <c r="D102" s="69" t="s">
        <v>102</v>
      </c>
      <c r="E102" s="66"/>
      <c r="F102" s="51"/>
      <c r="G102" s="70"/>
      <c r="H102" s="71"/>
      <c r="I102" s="77"/>
      <c r="J102" s="73"/>
      <c r="K102" s="74"/>
      <c r="L102" s="75"/>
      <c r="M102" s="76"/>
      <c r="N102" s="73"/>
      <c r="O102" s="73"/>
      <c r="P102" s="73"/>
      <c r="Q102" s="100"/>
      <c r="R102" s="90"/>
      <c r="S102" s="99"/>
      <c r="T102" s="99"/>
      <c r="U102" s="99"/>
      <c r="V102" s="99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</row>
    <row r="103" spans="1:36" s="29" customFormat="1">
      <c r="A103" s="48">
        <f>IF(G103&lt;&gt;"",1+MAX($A$3:A102),"")</f>
        <v>81</v>
      </c>
      <c r="B103" s="230"/>
      <c r="C103" s="68"/>
      <c r="D103" s="50" t="s">
        <v>124</v>
      </c>
      <c r="E103" s="66">
        <v>250.47</v>
      </c>
      <c r="F103" s="51" t="s">
        <v>45</v>
      </c>
      <c r="G103" s="70">
        <v>0.05</v>
      </c>
      <c r="H103" s="71">
        <f t="shared" ref="H103:H107" si="41">E103*(1+G103)</f>
        <v>262.99349999999998</v>
      </c>
      <c r="I103" s="73">
        <v>5</v>
      </c>
      <c r="J103" s="73">
        <f t="shared" ref="J103:J107" si="42">I103*H103</f>
        <v>1314.9675</v>
      </c>
      <c r="K103" s="74">
        <v>0.27100000000000002</v>
      </c>
      <c r="L103" s="75">
        <f t="shared" ref="L103:L107" si="43">+K103*H103</f>
        <v>71.271238499999995</v>
      </c>
      <c r="M103" s="76">
        <f>'LABOR SHEET'!C$5</f>
        <v>57.65</v>
      </c>
      <c r="N103" s="73">
        <f t="shared" ref="N103:N107" si="44">K103*M103</f>
        <v>15.623150000000001</v>
      </c>
      <c r="O103" s="73">
        <f t="shared" ref="O103:O107" si="45">M103*L103</f>
        <v>4108.7868995250001</v>
      </c>
      <c r="P103" s="73">
        <f t="shared" ref="P103:P107" si="46">I103+N103</f>
        <v>20.623149999999999</v>
      </c>
      <c r="Q103" s="100">
        <f t="shared" ref="Q103:Q107" si="47">P103*H103</f>
        <v>5423.7543995249998</v>
      </c>
      <c r="R103" s="90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</row>
    <row r="104" spans="1:36" s="29" customFormat="1">
      <c r="A104" s="48">
        <f>IF(G104&lt;&gt;"",1+MAX($A$3:A103),"")</f>
        <v>82</v>
      </c>
      <c r="B104" s="230"/>
      <c r="C104" s="68"/>
      <c r="D104" s="50" t="s">
        <v>125</v>
      </c>
      <c r="E104" s="66">
        <v>280.51</v>
      </c>
      <c r="F104" s="51" t="s">
        <v>45</v>
      </c>
      <c r="G104" s="70">
        <v>0.05</v>
      </c>
      <c r="H104" s="71">
        <f t="shared" si="41"/>
        <v>294.53550000000001</v>
      </c>
      <c r="I104" s="73">
        <v>8.15</v>
      </c>
      <c r="J104" s="73">
        <f t="shared" si="42"/>
        <v>2400.4643249999999</v>
      </c>
      <c r="K104" s="74">
        <v>0.30199999999999999</v>
      </c>
      <c r="L104" s="75">
        <f t="shared" si="43"/>
        <v>88.949720999999997</v>
      </c>
      <c r="M104" s="76">
        <f>'LABOR SHEET'!C$5</f>
        <v>57.65</v>
      </c>
      <c r="N104" s="73">
        <f t="shared" si="44"/>
        <v>17.410299999999999</v>
      </c>
      <c r="O104" s="73">
        <f t="shared" si="45"/>
        <v>5127.9514156499999</v>
      </c>
      <c r="P104" s="73">
        <f t="shared" si="46"/>
        <v>25.560300000000002</v>
      </c>
      <c r="Q104" s="100">
        <f t="shared" si="47"/>
        <v>7528.4157406499999</v>
      </c>
      <c r="R104" s="90"/>
      <c r="S104" s="99"/>
      <c r="T104" s="99"/>
      <c r="U104" s="99"/>
      <c r="V104" s="99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</row>
    <row r="105" spans="1:36" s="29" customFormat="1">
      <c r="A105" s="48">
        <f>IF(G105&lt;&gt;"",1+MAX($A$3:A104),"")</f>
        <v>83</v>
      </c>
      <c r="B105" s="230"/>
      <c r="C105" s="68"/>
      <c r="D105" s="50" t="s">
        <v>126</v>
      </c>
      <c r="E105" s="66">
        <v>348.47</v>
      </c>
      <c r="F105" s="51" t="s">
        <v>45</v>
      </c>
      <c r="G105" s="70">
        <v>0.05</v>
      </c>
      <c r="H105" s="71">
        <f t="shared" si="41"/>
        <v>365.89350000000002</v>
      </c>
      <c r="I105" s="73">
        <v>10.45</v>
      </c>
      <c r="J105" s="73">
        <f t="shared" si="42"/>
        <v>3823.5870749999999</v>
      </c>
      <c r="K105" s="74">
        <v>0.33300000000000002</v>
      </c>
      <c r="L105" s="75">
        <f t="shared" si="43"/>
        <v>121.8425355</v>
      </c>
      <c r="M105" s="76">
        <f>'LABOR SHEET'!C$5</f>
        <v>57.65</v>
      </c>
      <c r="N105" s="73">
        <f t="shared" si="44"/>
        <v>19.19745</v>
      </c>
      <c r="O105" s="73">
        <f t="shared" si="45"/>
        <v>7024.2221715750002</v>
      </c>
      <c r="P105" s="73">
        <f t="shared" si="46"/>
        <v>29.647449999999999</v>
      </c>
      <c r="Q105" s="100">
        <f t="shared" si="47"/>
        <v>10847.809246575</v>
      </c>
      <c r="R105" s="90"/>
      <c r="S105" s="99"/>
      <c r="T105" s="99"/>
      <c r="U105" s="99"/>
      <c r="V105" s="99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</row>
    <row r="106" spans="1:36" s="29" customFormat="1">
      <c r="A106" s="48">
        <f>IF(G106&lt;&gt;"",1+MAX($A$3:A105),"")</f>
        <v>84</v>
      </c>
      <c r="B106" s="230"/>
      <c r="C106" s="68"/>
      <c r="D106" s="50" t="s">
        <v>127</v>
      </c>
      <c r="E106" s="66">
        <v>136.79</v>
      </c>
      <c r="F106" s="51" t="s">
        <v>45</v>
      </c>
      <c r="G106" s="70">
        <v>0.05</v>
      </c>
      <c r="H106" s="71">
        <f t="shared" si="41"/>
        <v>143.62950000000001</v>
      </c>
      <c r="I106" s="73">
        <v>17.95</v>
      </c>
      <c r="J106" s="73">
        <f t="shared" si="42"/>
        <v>2578.1495249999998</v>
      </c>
      <c r="K106" s="74">
        <v>0.41</v>
      </c>
      <c r="L106" s="75">
        <f t="shared" si="43"/>
        <v>58.888095</v>
      </c>
      <c r="M106" s="76">
        <f>'LABOR SHEET'!C$5</f>
        <v>57.65</v>
      </c>
      <c r="N106" s="73">
        <f t="shared" si="44"/>
        <v>23.636500000000002</v>
      </c>
      <c r="O106" s="73">
        <f t="shared" si="45"/>
        <v>3394.89867675</v>
      </c>
      <c r="P106" s="73">
        <f t="shared" si="46"/>
        <v>41.586500000000001</v>
      </c>
      <c r="Q106" s="100">
        <f t="shared" si="47"/>
        <v>5973.0482017499999</v>
      </c>
      <c r="R106" s="90"/>
      <c r="S106" s="99"/>
      <c r="T106" s="99"/>
      <c r="U106" s="99"/>
      <c r="V106" s="99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</row>
    <row r="107" spans="1:36" s="29" customFormat="1">
      <c r="A107" s="48">
        <f>IF(G107&lt;&gt;"",1+MAX($A$3:A106),"")</f>
        <v>85</v>
      </c>
      <c r="B107" s="230"/>
      <c r="C107" s="68"/>
      <c r="D107" s="50" t="s">
        <v>103</v>
      </c>
      <c r="E107" s="66">
        <v>11.56</v>
      </c>
      <c r="F107" s="51" t="s">
        <v>45</v>
      </c>
      <c r="G107" s="70">
        <v>0.05</v>
      </c>
      <c r="H107" s="71">
        <f t="shared" si="41"/>
        <v>12.138</v>
      </c>
      <c r="I107" s="73">
        <v>4.41</v>
      </c>
      <c r="J107" s="73">
        <f t="shared" si="42"/>
        <v>53.528579999999998</v>
      </c>
      <c r="K107" s="74">
        <v>0.222</v>
      </c>
      <c r="L107" s="75">
        <f t="shared" si="43"/>
        <v>2.694636</v>
      </c>
      <c r="M107" s="76">
        <f>'LABOR SHEET'!C$5</f>
        <v>57.65</v>
      </c>
      <c r="N107" s="73">
        <f t="shared" si="44"/>
        <v>12.798299999999999</v>
      </c>
      <c r="O107" s="73">
        <f t="shared" si="45"/>
        <v>155.3457654</v>
      </c>
      <c r="P107" s="73">
        <f t="shared" si="46"/>
        <v>17.208300000000001</v>
      </c>
      <c r="Q107" s="100">
        <f t="shared" si="47"/>
        <v>208.87434540000001</v>
      </c>
      <c r="R107" s="90"/>
      <c r="S107" s="99"/>
      <c r="T107" s="99"/>
      <c r="U107" s="99"/>
      <c r="V107" s="99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</row>
    <row r="108" spans="1:36" s="29" customFormat="1">
      <c r="A108" s="48" t="str">
        <f>IF(G108&lt;&gt;"",1+MAX($A$3:A107),"")</f>
        <v/>
      </c>
      <c r="B108" s="230"/>
      <c r="C108" s="68"/>
      <c r="D108" s="50"/>
      <c r="E108" s="66"/>
      <c r="F108" s="51"/>
      <c r="G108" s="70"/>
      <c r="H108" s="71"/>
      <c r="I108" s="77"/>
      <c r="J108" s="73"/>
      <c r="K108" s="74"/>
      <c r="L108" s="75"/>
      <c r="M108" s="76"/>
      <c r="N108" s="73"/>
      <c r="O108" s="73"/>
      <c r="P108" s="73"/>
      <c r="Q108" s="100"/>
      <c r="R108" s="90"/>
      <c r="S108" s="99"/>
      <c r="T108" s="99"/>
      <c r="U108" s="99"/>
      <c r="V108" s="99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</row>
    <row r="109" spans="1:36" s="29" customFormat="1">
      <c r="A109" s="48" t="str">
        <f>IF(G109&lt;&gt;"",1+MAX($A$3:A108),"")</f>
        <v/>
      </c>
      <c r="B109" s="230"/>
      <c r="C109" s="68"/>
      <c r="D109" s="72" t="s">
        <v>53</v>
      </c>
      <c r="E109" s="66"/>
      <c r="F109" s="51"/>
      <c r="G109" s="70"/>
      <c r="H109" s="71"/>
      <c r="I109" s="77"/>
      <c r="J109" s="73"/>
      <c r="K109" s="74"/>
      <c r="L109" s="75"/>
      <c r="M109" s="76"/>
      <c r="N109" s="73"/>
      <c r="O109" s="73"/>
      <c r="P109" s="73"/>
      <c r="Q109" s="100"/>
      <c r="R109" s="90"/>
      <c r="S109" s="99"/>
      <c r="T109" s="99"/>
      <c r="U109" s="99"/>
      <c r="V109" s="99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</row>
    <row r="110" spans="1:36" s="29" customFormat="1">
      <c r="A110" s="48">
        <f>IF(G110&lt;&gt;"",1+MAX($A$3:A109),"")</f>
        <v>86</v>
      </c>
      <c r="B110" s="230"/>
      <c r="C110" s="68"/>
      <c r="D110" s="50" t="s">
        <v>128</v>
      </c>
      <c r="E110" s="66">
        <v>34</v>
      </c>
      <c r="F110" s="51" t="s">
        <v>55</v>
      </c>
      <c r="G110" s="70">
        <v>0</v>
      </c>
      <c r="H110" s="71">
        <f t="shared" ref="H110:H135" si="48">E110*(1+G110)</f>
        <v>34</v>
      </c>
      <c r="I110" s="73">
        <v>8.9600000000000009</v>
      </c>
      <c r="J110" s="73">
        <f t="shared" ref="J110:J135" si="49">I110*H110</f>
        <v>304.64</v>
      </c>
      <c r="K110" s="74">
        <v>0.36</v>
      </c>
      <c r="L110" s="75">
        <f t="shared" ref="L110:L135" si="50">+K110*H110</f>
        <v>12.24</v>
      </c>
      <c r="M110" s="76">
        <f>'LABOR SHEET'!C$5</f>
        <v>57.65</v>
      </c>
      <c r="N110" s="73">
        <f t="shared" ref="N110:N135" si="51">K110*M110</f>
        <v>20.754000000000001</v>
      </c>
      <c r="O110" s="73">
        <f t="shared" ref="O110:O135" si="52">M110*L110</f>
        <v>705.63599999999997</v>
      </c>
      <c r="P110" s="73">
        <f t="shared" ref="P110:P135" si="53">I110+N110</f>
        <v>29.713999999999999</v>
      </c>
      <c r="Q110" s="100">
        <f t="shared" ref="Q110:Q135" si="54">P110*H110</f>
        <v>1010.276</v>
      </c>
      <c r="R110" s="90"/>
      <c r="S110" s="99"/>
      <c r="T110" s="99"/>
      <c r="U110" s="99"/>
      <c r="V110" s="99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</row>
    <row r="111" spans="1:36" s="29" customFormat="1">
      <c r="A111" s="48">
        <f>IF(G111&lt;&gt;"",1+MAX($A$3:A110),"")</f>
        <v>87</v>
      </c>
      <c r="B111" s="230"/>
      <c r="C111" s="68"/>
      <c r="D111" s="50" t="s">
        <v>129</v>
      </c>
      <c r="E111" s="66">
        <v>20</v>
      </c>
      <c r="F111" s="51" t="s">
        <v>55</v>
      </c>
      <c r="G111" s="70">
        <v>0</v>
      </c>
      <c r="H111" s="71">
        <f t="shared" si="48"/>
        <v>20</v>
      </c>
      <c r="I111" s="73">
        <v>15.5</v>
      </c>
      <c r="J111" s="73">
        <f t="shared" si="49"/>
        <v>310</v>
      </c>
      <c r="K111" s="74">
        <v>0.37</v>
      </c>
      <c r="L111" s="75">
        <f t="shared" si="50"/>
        <v>7.4</v>
      </c>
      <c r="M111" s="76">
        <f>'LABOR SHEET'!C$5</f>
        <v>57.65</v>
      </c>
      <c r="N111" s="73">
        <f t="shared" si="51"/>
        <v>21.330500000000001</v>
      </c>
      <c r="O111" s="73">
        <f t="shared" si="52"/>
        <v>426.61</v>
      </c>
      <c r="P111" s="73">
        <f t="shared" si="53"/>
        <v>36.830500000000001</v>
      </c>
      <c r="Q111" s="100">
        <f t="shared" si="54"/>
        <v>736.61</v>
      </c>
      <c r="R111" s="90"/>
      <c r="S111" s="99"/>
      <c r="T111" s="99"/>
      <c r="U111" s="99"/>
      <c r="V111" s="99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</row>
    <row r="112" spans="1:36" s="29" customFormat="1">
      <c r="A112" s="48">
        <f>IF(G112&lt;&gt;"",1+MAX($A$3:A111),"")</f>
        <v>88</v>
      </c>
      <c r="B112" s="230"/>
      <c r="C112" s="68"/>
      <c r="D112" s="50" t="s">
        <v>130</v>
      </c>
      <c r="E112" s="66">
        <v>24</v>
      </c>
      <c r="F112" s="51" t="s">
        <v>55</v>
      </c>
      <c r="G112" s="70">
        <v>0</v>
      </c>
      <c r="H112" s="71">
        <f t="shared" si="48"/>
        <v>24</v>
      </c>
      <c r="I112" s="73">
        <v>19.5</v>
      </c>
      <c r="J112" s="73">
        <f t="shared" si="49"/>
        <v>468</v>
      </c>
      <c r="K112" s="74">
        <v>0.38</v>
      </c>
      <c r="L112" s="75">
        <f t="shared" si="50"/>
        <v>9.1199999999999992</v>
      </c>
      <c r="M112" s="76">
        <f>'LABOR SHEET'!C$5</f>
        <v>57.65</v>
      </c>
      <c r="N112" s="73">
        <f t="shared" si="51"/>
        <v>21.907</v>
      </c>
      <c r="O112" s="73">
        <f t="shared" si="52"/>
        <v>525.76800000000003</v>
      </c>
      <c r="P112" s="73">
        <f t="shared" si="53"/>
        <v>41.406999999999996</v>
      </c>
      <c r="Q112" s="100">
        <f t="shared" si="54"/>
        <v>993.76800000000003</v>
      </c>
      <c r="R112" s="90"/>
      <c r="S112" s="99"/>
      <c r="T112" s="99"/>
      <c r="U112" s="99"/>
      <c r="V112" s="99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</row>
    <row r="113" spans="1:36" s="29" customFormat="1">
      <c r="A113" s="48">
        <f>IF(G113&lt;&gt;"",1+MAX($A$3:A112),"")</f>
        <v>89</v>
      </c>
      <c r="B113" s="230"/>
      <c r="C113" s="68"/>
      <c r="D113" s="50" t="s">
        <v>131</v>
      </c>
      <c r="E113" s="66">
        <v>10</v>
      </c>
      <c r="F113" s="51" t="s">
        <v>55</v>
      </c>
      <c r="G113" s="70">
        <v>0</v>
      </c>
      <c r="H113" s="71">
        <f t="shared" si="48"/>
        <v>10</v>
      </c>
      <c r="I113" s="73">
        <v>10.5</v>
      </c>
      <c r="J113" s="73">
        <f t="shared" si="49"/>
        <v>105</v>
      </c>
      <c r="K113" s="74">
        <v>0.37</v>
      </c>
      <c r="L113" s="75">
        <f t="shared" si="50"/>
        <v>3.7</v>
      </c>
      <c r="M113" s="76">
        <f>'LABOR SHEET'!C$5</f>
        <v>57.65</v>
      </c>
      <c r="N113" s="73">
        <f t="shared" si="51"/>
        <v>21.330500000000001</v>
      </c>
      <c r="O113" s="73">
        <f t="shared" si="52"/>
        <v>213.30500000000001</v>
      </c>
      <c r="P113" s="73">
        <f t="shared" si="53"/>
        <v>31.830500000000001</v>
      </c>
      <c r="Q113" s="100">
        <f t="shared" si="54"/>
        <v>318.30500000000001</v>
      </c>
      <c r="R113" s="90"/>
      <c r="S113" s="99"/>
      <c r="T113" s="99"/>
      <c r="U113" s="99"/>
      <c r="V113" s="99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</row>
    <row r="114" spans="1:36" s="29" customFormat="1">
      <c r="A114" s="48">
        <f>IF(G114&lt;&gt;"",1+MAX($A$3:A113),"")</f>
        <v>90</v>
      </c>
      <c r="B114" s="230"/>
      <c r="C114" s="68"/>
      <c r="D114" s="50" t="s">
        <v>132</v>
      </c>
      <c r="E114" s="66">
        <v>20</v>
      </c>
      <c r="F114" s="51" t="s">
        <v>55</v>
      </c>
      <c r="G114" s="70">
        <v>0</v>
      </c>
      <c r="H114" s="71">
        <f t="shared" si="48"/>
        <v>20</v>
      </c>
      <c r="I114" s="73">
        <v>16.5</v>
      </c>
      <c r="J114" s="73">
        <f t="shared" si="49"/>
        <v>330</v>
      </c>
      <c r="K114" s="74">
        <v>0.39</v>
      </c>
      <c r="L114" s="75">
        <f t="shared" si="50"/>
        <v>7.8</v>
      </c>
      <c r="M114" s="76">
        <f>'LABOR SHEET'!C$5</f>
        <v>57.65</v>
      </c>
      <c r="N114" s="73">
        <f t="shared" si="51"/>
        <v>22.483499999999999</v>
      </c>
      <c r="O114" s="73">
        <f t="shared" si="52"/>
        <v>449.67</v>
      </c>
      <c r="P114" s="73">
        <f t="shared" si="53"/>
        <v>38.983499999999999</v>
      </c>
      <c r="Q114" s="100">
        <f t="shared" si="54"/>
        <v>779.67</v>
      </c>
      <c r="R114" s="90"/>
      <c r="S114" s="99"/>
      <c r="T114" s="99"/>
      <c r="U114" s="99"/>
      <c r="V114" s="99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</row>
    <row r="115" spans="1:36" s="29" customFormat="1">
      <c r="A115" s="48">
        <f>IF(G115&lt;&gt;"",1+MAX($A$3:A114),"")</f>
        <v>91</v>
      </c>
      <c r="B115" s="230"/>
      <c r="C115" s="68"/>
      <c r="D115" s="50" t="s">
        <v>133</v>
      </c>
      <c r="E115" s="66">
        <v>8</v>
      </c>
      <c r="F115" s="51" t="s">
        <v>55</v>
      </c>
      <c r="G115" s="70">
        <v>0</v>
      </c>
      <c r="H115" s="71">
        <f t="shared" si="48"/>
        <v>8</v>
      </c>
      <c r="I115" s="73">
        <v>22.5</v>
      </c>
      <c r="J115" s="73">
        <f t="shared" si="49"/>
        <v>180</v>
      </c>
      <c r="K115" s="74">
        <v>0.4</v>
      </c>
      <c r="L115" s="75">
        <f t="shared" si="50"/>
        <v>3.2</v>
      </c>
      <c r="M115" s="76">
        <f>'LABOR SHEET'!C$5</f>
        <v>57.65</v>
      </c>
      <c r="N115" s="73">
        <f t="shared" si="51"/>
        <v>23.06</v>
      </c>
      <c r="O115" s="73">
        <f t="shared" si="52"/>
        <v>184.48</v>
      </c>
      <c r="P115" s="73">
        <f t="shared" si="53"/>
        <v>45.56</v>
      </c>
      <c r="Q115" s="100">
        <f t="shared" si="54"/>
        <v>364.48</v>
      </c>
      <c r="R115" s="90"/>
      <c r="S115" s="99"/>
      <c r="T115" s="99"/>
      <c r="U115" s="99"/>
      <c r="V115" s="99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</row>
    <row r="116" spans="1:36" s="29" customFormat="1">
      <c r="A116" s="48">
        <f>IF(G116&lt;&gt;"",1+MAX($A$3:A115),"")</f>
        <v>92</v>
      </c>
      <c r="B116" s="230"/>
      <c r="C116" s="68"/>
      <c r="D116" s="50" t="s">
        <v>134</v>
      </c>
      <c r="E116" s="66">
        <v>30</v>
      </c>
      <c r="F116" s="51" t="s">
        <v>55</v>
      </c>
      <c r="G116" s="70">
        <v>0</v>
      </c>
      <c r="H116" s="71">
        <f t="shared" si="48"/>
        <v>30</v>
      </c>
      <c r="I116" s="73">
        <v>19.87</v>
      </c>
      <c r="J116" s="73">
        <f t="shared" si="49"/>
        <v>596.1</v>
      </c>
      <c r="K116" s="74">
        <v>0.45</v>
      </c>
      <c r="L116" s="75">
        <f t="shared" si="50"/>
        <v>13.5</v>
      </c>
      <c r="M116" s="76">
        <f>'LABOR SHEET'!C$5</f>
        <v>57.65</v>
      </c>
      <c r="N116" s="73">
        <f t="shared" si="51"/>
        <v>25.942499999999999</v>
      </c>
      <c r="O116" s="73">
        <f t="shared" si="52"/>
        <v>778.27499999999998</v>
      </c>
      <c r="P116" s="73">
        <f t="shared" si="53"/>
        <v>45.8125</v>
      </c>
      <c r="Q116" s="100">
        <f t="shared" si="54"/>
        <v>1374.375</v>
      </c>
      <c r="R116" s="90"/>
      <c r="S116" s="99"/>
      <c r="T116" s="99"/>
      <c r="U116" s="99"/>
      <c r="V116" s="99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</row>
    <row r="117" spans="1:36" s="29" customFormat="1">
      <c r="A117" s="48">
        <f>IF(G117&lt;&gt;"",1+MAX($A$3:A116),"")</f>
        <v>93</v>
      </c>
      <c r="B117" s="230"/>
      <c r="C117" s="68"/>
      <c r="D117" s="50" t="s">
        <v>135</v>
      </c>
      <c r="E117" s="66">
        <v>1</v>
      </c>
      <c r="F117" s="51" t="s">
        <v>55</v>
      </c>
      <c r="G117" s="70">
        <v>0</v>
      </c>
      <c r="H117" s="71">
        <f t="shared" si="48"/>
        <v>1</v>
      </c>
      <c r="I117" s="73">
        <v>30.3</v>
      </c>
      <c r="J117" s="73">
        <f t="shared" si="49"/>
        <v>30.3</v>
      </c>
      <c r="K117" s="74">
        <v>0.46</v>
      </c>
      <c r="L117" s="75">
        <f t="shared" si="50"/>
        <v>0.46</v>
      </c>
      <c r="M117" s="76">
        <f>'LABOR SHEET'!C$5</f>
        <v>57.65</v>
      </c>
      <c r="N117" s="73">
        <f t="shared" si="51"/>
        <v>26.518999999999998</v>
      </c>
      <c r="O117" s="73">
        <f t="shared" si="52"/>
        <v>26.518999999999998</v>
      </c>
      <c r="P117" s="73">
        <f t="shared" si="53"/>
        <v>56.819000000000003</v>
      </c>
      <c r="Q117" s="100">
        <f t="shared" si="54"/>
        <v>56.819000000000003</v>
      </c>
      <c r="R117" s="90"/>
      <c r="S117" s="99"/>
      <c r="T117" s="99"/>
      <c r="U117" s="99"/>
      <c r="V117" s="99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</row>
    <row r="118" spans="1:36" s="29" customFormat="1">
      <c r="A118" s="48">
        <f>IF(G118&lt;&gt;"",1+MAX($A$3:A117),"")</f>
        <v>94</v>
      </c>
      <c r="B118" s="230"/>
      <c r="C118" s="68"/>
      <c r="D118" s="50" t="s">
        <v>136</v>
      </c>
      <c r="E118" s="66">
        <v>8</v>
      </c>
      <c r="F118" s="51" t="s">
        <v>55</v>
      </c>
      <c r="G118" s="70">
        <v>0</v>
      </c>
      <c r="H118" s="71">
        <f t="shared" si="48"/>
        <v>8</v>
      </c>
      <c r="I118" s="73">
        <v>50.2</v>
      </c>
      <c r="J118" s="73">
        <f t="shared" si="49"/>
        <v>401.6</v>
      </c>
      <c r="K118" s="74">
        <v>0.47</v>
      </c>
      <c r="L118" s="75">
        <f t="shared" si="50"/>
        <v>3.76</v>
      </c>
      <c r="M118" s="76">
        <f>'LABOR SHEET'!C$5</f>
        <v>57.65</v>
      </c>
      <c r="N118" s="73">
        <f t="shared" si="51"/>
        <v>27.095500000000001</v>
      </c>
      <c r="O118" s="73">
        <f t="shared" si="52"/>
        <v>216.76400000000001</v>
      </c>
      <c r="P118" s="73">
        <f t="shared" si="53"/>
        <v>77.295500000000004</v>
      </c>
      <c r="Q118" s="100">
        <f t="shared" si="54"/>
        <v>618.36400000000003</v>
      </c>
      <c r="R118" s="90"/>
      <c r="S118" s="99"/>
      <c r="T118" s="99"/>
      <c r="U118" s="99"/>
      <c r="V118" s="99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</row>
    <row r="119" spans="1:36" s="29" customFormat="1">
      <c r="A119" s="48">
        <f>IF(G119&lt;&gt;"",1+MAX($A$3:A118),"")</f>
        <v>95</v>
      </c>
      <c r="B119" s="230"/>
      <c r="C119" s="68"/>
      <c r="D119" s="50" t="s">
        <v>137</v>
      </c>
      <c r="E119" s="66">
        <v>5</v>
      </c>
      <c r="F119" s="51" t="s">
        <v>55</v>
      </c>
      <c r="G119" s="70">
        <v>0</v>
      </c>
      <c r="H119" s="71">
        <f t="shared" si="48"/>
        <v>5</v>
      </c>
      <c r="I119" s="73">
        <v>65.5</v>
      </c>
      <c r="J119" s="73">
        <f t="shared" si="49"/>
        <v>327.5</v>
      </c>
      <c r="K119" s="74">
        <v>0.48</v>
      </c>
      <c r="L119" s="75">
        <f t="shared" si="50"/>
        <v>2.4</v>
      </c>
      <c r="M119" s="76">
        <f>'LABOR SHEET'!C$5</f>
        <v>57.65</v>
      </c>
      <c r="N119" s="73">
        <f t="shared" si="51"/>
        <v>27.672000000000001</v>
      </c>
      <c r="O119" s="73">
        <f t="shared" si="52"/>
        <v>138.36000000000001</v>
      </c>
      <c r="P119" s="73">
        <f t="shared" si="53"/>
        <v>93.171999999999997</v>
      </c>
      <c r="Q119" s="100">
        <f t="shared" si="54"/>
        <v>465.86</v>
      </c>
      <c r="R119" s="90"/>
      <c r="S119" s="99"/>
      <c r="T119" s="99"/>
      <c r="U119" s="99"/>
      <c r="V119" s="99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</row>
    <row r="120" spans="1:36" s="29" customFormat="1">
      <c r="A120" s="48">
        <f>IF(G120&lt;&gt;"",1+MAX($A$3:A119),"")</f>
        <v>96</v>
      </c>
      <c r="B120" s="230"/>
      <c r="C120" s="68"/>
      <c r="D120" s="50" t="s">
        <v>138</v>
      </c>
      <c r="E120" s="66">
        <v>31</v>
      </c>
      <c r="F120" s="51" t="s">
        <v>55</v>
      </c>
      <c r="G120" s="70">
        <v>0</v>
      </c>
      <c r="H120" s="71">
        <f t="shared" si="48"/>
        <v>31</v>
      </c>
      <c r="I120" s="73">
        <v>72.2</v>
      </c>
      <c r="J120" s="73">
        <f t="shared" si="49"/>
        <v>2238.1999999999998</v>
      </c>
      <c r="K120" s="74">
        <v>0.49</v>
      </c>
      <c r="L120" s="75">
        <f t="shared" si="50"/>
        <v>15.19</v>
      </c>
      <c r="M120" s="76">
        <f>'LABOR SHEET'!C$5</f>
        <v>57.65</v>
      </c>
      <c r="N120" s="73">
        <f t="shared" si="51"/>
        <v>28.2485</v>
      </c>
      <c r="O120" s="73">
        <f t="shared" si="52"/>
        <v>875.70349999999996</v>
      </c>
      <c r="P120" s="73">
        <f t="shared" si="53"/>
        <v>100.4485</v>
      </c>
      <c r="Q120" s="100">
        <f t="shared" si="54"/>
        <v>3113.9034999999999</v>
      </c>
      <c r="R120" s="90"/>
      <c r="S120" s="99"/>
      <c r="T120" s="99"/>
      <c r="U120" s="99"/>
      <c r="V120" s="99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</row>
    <row r="121" spans="1:36" s="29" customFormat="1">
      <c r="A121" s="48">
        <f>IF(G121&lt;&gt;"",1+MAX($A$3:A120),"")</f>
        <v>97</v>
      </c>
      <c r="B121" s="230"/>
      <c r="C121" s="68"/>
      <c r="D121" s="50" t="s">
        <v>139</v>
      </c>
      <c r="E121" s="66">
        <v>10</v>
      </c>
      <c r="F121" s="51" t="s">
        <v>55</v>
      </c>
      <c r="G121" s="70">
        <v>0</v>
      </c>
      <c r="H121" s="71">
        <f t="shared" si="48"/>
        <v>10</v>
      </c>
      <c r="I121" s="73">
        <v>85.5</v>
      </c>
      <c r="J121" s="73">
        <f t="shared" si="49"/>
        <v>855</v>
      </c>
      <c r="K121" s="74">
        <v>0.5</v>
      </c>
      <c r="L121" s="75">
        <f t="shared" si="50"/>
        <v>5</v>
      </c>
      <c r="M121" s="76">
        <f>'LABOR SHEET'!C$5</f>
        <v>57.65</v>
      </c>
      <c r="N121" s="73">
        <f t="shared" si="51"/>
        <v>28.824999999999999</v>
      </c>
      <c r="O121" s="73">
        <f t="shared" si="52"/>
        <v>288.25</v>
      </c>
      <c r="P121" s="73">
        <f t="shared" si="53"/>
        <v>114.325</v>
      </c>
      <c r="Q121" s="100">
        <f t="shared" si="54"/>
        <v>1143.25</v>
      </c>
      <c r="R121" s="90"/>
      <c r="S121" s="99"/>
      <c r="T121" s="99"/>
      <c r="U121" s="99"/>
      <c r="V121" s="99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</row>
    <row r="122" spans="1:36" s="29" customFormat="1">
      <c r="A122" s="48">
        <f>IF(G122&lt;&gt;"",1+MAX($A$3:A121),"")</f>
        <v>98</v>
      </c>
      <c r="B122" s="230"/>
      <c r="C122" s="68"/>
      <c r="D122" s="50" t="s">
        <v>140</v>
      </c>
      <c r="E122" s="66">
        <v>3</v>
      </c>
      <c r="F122" s="51" t="s">
        <v>55</v>
      </c>
      <c r="G122" s="70">
        <v>0</v>
      </c>
      <c r="H122" s="71">
        <f t="shared" si="48"/>
        <v>3</v>
      </c>
      <c r="I122" s="73">
        <v>90</v>
      </c>
      <c r="J122" s="73">
        <f t="shared" si="49"/>
        <v>270</v>
      </c>
      <c r="K122" s="74">
        <v>0.51</v>
      </c>
      <c r="L122" s="75">
        <f t="shared" si="50"/>
        <v>1.53</v>
      </c>
      <c r="M122" s="76">
        <f>'LABOR SHEET'!C$5</f>
        <v>57.65</v>
      </c>
      <c r="N122" s="73">
        <f t="shared" si="51"/>
        <v>29.401499999999999</v>
      </c>
      <c r="O122" s="73">
        <f t="shared" si="52"/>
        <v>88.204499999999996</v>
      </c>
      <c r="P122" s="73">
        <f t="shared" si="53"/>
        <v>119.4015</v>
      </c>
      <c r="Q122" s="100">
        <f t="shared" si="54"/>
        <v>358.2045</v>
      </c>
      <c r="R122" s="90"/>
      <c r="S122" s="99"/>
      <c r="T122" s="99"/>
      <c r="U122" s="99"/>
      <c r="V122" s="99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</row>
    <row r="123" spans="1:36" s="29" customFormat="1">
      <c r="A123" s="48">
        <f>IF(G123&lt;&gt;"",1+MAX($A$3:A122),"")</f>
        <v>99</v>
      </c>
      <c r="B123" s="230"/>
      <c r="C123" s="68"/>
      <c r="D123" s="50" t="s">
        <v>141</v>
      </c>
      <c r="E123" s="66">
        <v>9</v>
      </c>
      <c r="F123" s="51" t="s">
        <v>55</v>
      </c>
      <c r="G123" s="70">
        <v>0</v>
      </c>
      <c r="H123" s="71">
        <f t="shared" si="48"/>
        <v>9</v>
      </c>
      <c r="I123" s="73">
        <v>98</v>
      </c>
      <c r="J123" s="73">
        <f t="shared" si="49"/>
        <v>882</v>
      </c>
      <c r="K123" s="74">
        <v>0.52</v>
      </c>
      <c r="L123" s="75">
        <f t="shared" si="50"/>
        <v>4.68</v>
      </c>
      <c r="M123" s="76">
        <f>'LABOR SHEET'!C$5</f>
        <v>57.65</v>
      </c>
      <c r="N123" s="73">
        <f t="shared" si="51"/>
        <v>29.978000000000002</v>
      </c>
      <c r="O123" s="73">
        <f t="shared" si="52"/>
        <v>269.80200000000002</v>
      </c>
      <c r="P123" s="73">
        <f t="shared" si="53"/>
        <v>127.97799999999999</v>
      </c>
      <c r="Q123" s="100">
        <f t="shared" si="54"/>
        <v>1151.8019999999999</v>
      </c>
      <c r="R123" s="90"/>
      <c r="S123" s="99"/>
      <c r="T123" s="99"/>
      <c r="U123" s="99"/>
      <c r="V123" s="99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</row>
    <row r="124" spans="1:36" s="29" customFormat="1">
      <c r="A124" s="48">
        <f>IF(G124&lt;&gt;"",1+MAX($A$3:A123),"")</f>
        <v>100</v>
      </c>
      <c r="B124" s="230"/>
      <c r="C124" s="68"/>
      <c r="D124" s="50" t="s">
        <v>142</v>
      </c>
      <c r="E124" s="66">
        <v>21</v>
      </c>
      <c r="F124" s="51" t="s">
        <v>55</v>
      </c>
      <c r="G124" s="70">
        <v>0</v>
      </c>
      <c r="H124" s="71">
        <f t="shared" si="48"/>
        <v>21</v>
      </c>
      <c r="I124" s="73">
        <v>105</v>
      </c>
      <c r="J124" s="73">
        <f t="shared" si="49"/>
        <v>2205</v>
      </c>
      <c r="K124" s="74">
        <v>0.53</v>
      </c>
      <c r="L124" s="75">
        <f t="shared" si="50"/>
        <v>11.13</v>
      </c>
      <c r="M124" s="76">
        <f>'LABOR SHEET'!C$5</f>
        <v>57.65</v>
      </c>
      <c r="N124" s="73">
        <f t="shared" si="51"/>
        <v>30.554500000000001</v>
      </c>
      <c r="O124" s="73">
        <f t="shared" si="52"/>
        <v>641.64449999999999</v>
      </c>
      <c r="P124" s="73">
        <f t="shared" si="53"/>
        <v>135.55449999999999</v>
      </c>
      <c r="Q124" s="100">
        <f t="shared" si="54"/>
        <v>2846.6444999999999</v>
      </c>
      <c r="R124" s="90"/>
      <c r="S124" s="99"/>
      <c r="T124" s="99"/>
      <c r="U124" s="99"/>
      <c r="V124" s="99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</row>
    <row r="125" spans="1:36" s="29" customFormat="1">
      <c r="A125" s="48">
        <f>IF(G125&lt;&gt;"",1+MAX($A$3:A124),"")</f>
        <v>101</v>
      </c>
      <c r="B125" s="230"/>
      <c r="C125" s="68"/>
      <c r="D125" s="50" t="s">
        <v>143</v>
      </c>
      <c r="E125" s="66">
        <v>4</v>
      </c>
      <c r="F125" s="51" t="s">
        <v>55</v>
      </c>
      <c r="G125" s="70">
        <v>0</v>
      </c>
      <c r="H125" s="71">
        <f t="shared" si="48"/>
        <v>4</v>
      </c>
      <c r="I125" s="73">
        <v>110</v>
      </c>
      <c r="J125" s="73">
        <f t="shared" si="49"/>
        <v>440</v>
      </c>
      <c r="K125" s="74">
        <v>0.54</v>
      </c>
      <c r="L125" s="75">
        <f t="shared" si="50"/>
        <v>2.16</v>
      </c>
      <c r="M125" s="76">
        <f>'LABOR SHEET'!C$5</f>
        <v>57.65</v>
      </c>
      <c r="N125" s="73">
        <f t="shared" si="51"/>
        <v>31.131</v>
      </c>
      <c r="O125" s="73">
        <f t="shared" si="52"/>
        <v>124.524</v>
      </c>
      <c r="P125" s="73">
        <f t="shared" si="53"/>
        <v>141.131</v>
      </c>
      <c r="Q125" s="100">
        <f t="shared" si="54"/>
        <v>564.524</v>
      </c>
      <c r="R125" s="90"/>
      <c r="S125" s="99"/>
      <c r="T125" s="99"/>
      <c r="U125" s="99"/>
      <c r="V125" s="99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</row>
    <row r="126" spans="1:36" s="29" customFormat="1">
      <c r="A126" s="48">
        <f>IF(G126&lt;&gt;"",1+MAX($A$3:A125),"")</f>
        <v>102</v>
      </c>
      <c r="B126" s="230"/>
      <c r="C126" s="68"/>
      <c r="D126" s="50" t="s">
        <v>144</v>
      </c>
      <c r="E126" s="66">
        <v>5</v>
      </c>
      <c r="F126" s="51" t="s">
        <v>55</v>
      </c>
      <c r="G126" s="70">
        <v>0</v>
      </c>
      <c r="H126" s="71">
        <f t="shared" si="48"/>
        <v>5</v>
      </c>
      <c r="I126" s="73">
        <v>119</v>
      </c>
      <c r="J126" s="73">
        <f t="shared" si="49"/>
        <v>595</v>
      </c>
      <c r="K126" s="74">
        <v>0.55000000000000004</v>
      </c>
      <c r="L126" s="75">
        <f t="shared" si="50"/>
        <v>2.75</v>
      </c>
      <c r="M126" s="76">
        <f>'LABOR SHEET'!C$5</f>
        <v>57.65</v>
      </c>
      <c r="N126" s="73">
        <f t="shared" si="51"/>
        <v>31.7075</v>
      </c>
      <c r="O126" s="73">
        <f t="shared" si="52"/>
        <v>158.53749999999999</v>
      </c>
      <c r="P126" s="73">
        <f t="shared" si="53"/>
        <v>150.70750000000001</v>
      </c>
      <c r="Q126" s="100">
        <f t="shared" si="54"/>
        <v>753.53750000000002</v>
      </c>
      <c r="R126" s="90"/>
      <c r="S126" s="99"/>
      <c r="T126" s="99"/>
      <c r="U126" s="99"/>
      <c r="V126" s="99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</row>
    <row r="127" spans="1:36" s="29" customFormat="1">
      <c r="A127" s="48">
        <f>IF(G127&lt;&gt;"",1+MAX($A$3:A126),"")</f>
        <v>103</v>
      </c>
      <c r="B127" s="230"/>
      <c r="C127" s="68"/>
      <c r="D127" s="50" t="s">
        <v>145</v>
      </c>
      <c r="E127" s="66">
        <v>2</v>
      </c>
      <c r="F127" s="51" t="s">
        <v>55</v>
      </c>
      <c r="G127" s="70">
        <v>0</v>
      </c>
      <c r="H127" s="71">
        <f t="shared" si="48"/>
        <v>2</v>
      </c>
      <c r="I127" s="73">
        <v>131</v>
      </c>
      <c r="J127" s="73">
        <f t="shared" si="49"/>
        <v>262</v>
      </c>
      <c r="K127" s="74">
        <v>0.56000000000000005</v>
      </c>
      <c r="L127" s="75">
        <f t="shared" si="50"/>
        <v>1.1200000000000001</v>
      </c>
      <c r="M127" s="76">
        <f>'LABOR SHEET'!C$5</f>
        <v>57.65</v>
      </c>
      <c r="N127" s="73">
        <f t="shared" si="51"/>
        <v>32.283999999999999</v>
      </c>
      <c r="O127" s="73">
        <f t="shared" si="52"/>
        <v>64.567999999999998</v>
      </c>
      <c r="P127" s="73">
        <f t="shared" si="53"/>
        <v>163.28399999999999</v>
      </c>
      <c r="Q127" s="100">
        <f t="shared" si="54"/>
        <v>326.56799999999998</v>
      </c>
      <c r="R127" s="90"/>
      <c r="S127" s="99"/>
      <c r="T127" s="99"/>
      <c r="U127" s="99"/>
      <c r="V127" s="99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</row>
    <row r="128" spans="1:36" s="29" customFormat="1">
      <c r="A128" s="48">
        <f>IF(G128&lt;&gt;"",1+MAX($A$3:A127),"")</f>
        <v>104</v>
      </c>
      <c r="B128" s="230"/>
      <c r="C128" s="68"/>
      <c r="D128" s="50" t="s">
        <v>146</v>
      </c>
      <c r="E128" s="66">
        <v>2</v>
      </c>
      <c r="F128" s="51" t="s">
        <v>55</v>
      </c>
      <c r="G128" s="70">
        <v>0</v>
      </c>
      <c r="H128" s="71">
        <f t="shared" si="48"/>
        <v>2</v>
      </c>
      <c r="I128" s="73">
        <v>141.29</v>
      </c>
      <c r="J128" s="73">
        <f t="shared" si="49"/>
        <v>282.58</v>
      </c>
      <c r="K128" s="74">
        <v>0.56999999999999995</v>
      </c>
      <c r="L128" s="75">
        <f t="shared" si="50"/>
        <v>1.1399999999999999</v>
      </c>
      <c r="M128" s="76">
        <f>'LABOR SHEET'!C$5</f>
        <v>57.65</v>
      </c>
      <c r="N128" s="73">
        <f t="shared" si="51"/>
        <v>32.860500000000002</v>
      </c>
      <c r="O128" s="73">
        <f t="shared" si="52"/>
        <v>65.721000000000004</v>
      </c>
      <c r="P128" s="73">
        <f t="shared" si="53"/>
        <v>174.15049999999999</v>
      </c>
      <c r="Q128" s="100">
        <f t="shared" si="54"/>
        <v>348.30099999999999</v>
      </c>
      <c r="R128" s="90"/>
      <c r="S128" s="99"/>
      <c r="T128" s="99"/>
      <c r="U128" s="99"/>
      <c r="V128" s="99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</row>
    <row r="129" spans="1:36" s="29" customFormat="1">
      <c r="A129" s="48">
        <f>IF(G129&lt;&gt;"",1+MAX($A$3:A128),"")</f>
        <v>105</v>
      </c>
      <c r="B129" s="230"/>
      <c r="C129" s="68"/>
      <c r="D129" s="50" t="s">
        <v>147</v>
      </c>
      <c r="E129" s="66">
        <v>12</v>
      </c>
      <c r="F129" s="51" t="s">
        <v>55</v>
      </c>
      <c r="G129" s="70">
        <v>0</v>
      </c>
      <c r="H129" s="71">
        <f t="shared" si="48"/>
        <v>12</v>
      </c>
      <c r="I129" s="73">
        <v>6.99</v>
      </c>
      <c r="J129" s="73">
        <f t="shared" si="49"/>
        <v>83.88</v>
      </c>
      <c r="K129" s="74">
        <v>0.5</v>
      </c>
      <c r="L129" s="75">
        <f t="shared" si="50"/>
        <v>6</v>
      </c>
      <c r="M129" s="76">
        <f>'LABOR SHEET'!C$5</f>
        <v>57.65</v>
      </c>
      <c r="N129" s="73">
        <f t="shared" si="51"/>
        <v>28.824999999999999</v>
      </c>
      <c r="O129" s="73">
        <f t="shared" si="52"/>
        <v>345.9</v>
      </c>
      <c r="P129" s="73">
        <f t="shared" si="53"/>
        <v>35.814999999999998</v>
      </c>
      <c r="Q129" s="100">
        <f t="shared" si="54"/>
        <v>429.78</v>
      </c>
      <c r="R129" s="90"/>
      <c r="S129" s="99"/>
      <c r="T129" s="99"/>
      <c r="U129" s="99"/>
      <c r="V129" s="99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</row>
    <row r="130" spans="1:36" s="29" customFormat="1">
      <c r="A130" s="48">
        <f>IF(G130&lt;&gt;"",1+MAX($A$3:A129),"")</f>
        <v>106</v>
      </c>
      <c r="B130" s="230"/>
      <c r="C130" s="68"/>
      <c r="D130" s="50" t="s">
        <v>148</v>
      </c>
      <c r="E130" s="66">
        <v>11</v>
      </c>
      <c r="F130" s="51" t="s">
        <v>55</v>
      </c>
      <c r="G130" s="70">
        <v>0</v>
      </c>
      <c r="H130" s="71">
        <f t="shared" si="48"/>
        <v>11</v>
      </c>
      <c r="I130" s="73">
        <v>19.5</v>
      </c>
      <c r="J130" s="73">
        <f t="shared" si="49"/>
        <v>214.5</v>
      </c>
      <c r="K130" s="74">
        <v>0.52</v>
      </c>
      <c r="L130" s="75">
        <f t="shared" si="50"/>
        <v>5.72</v>
      </c>
      <c r="M130" s="76">
        <f>'LABOR SHEET'!C$5</f>
        <v>57.65</v>
      </c>
      <c r="N130" s="73">
        <f t="shared" si="51"/>
        <v>29.978000000000002</v>
      </c>
      <c r="O130" s="73">
        <f t="shared" si="52"/>
        <v>329.75799999999998</v>
      </c>
      <c r="P130" s="73">
        <f t="shared" si="53"/>
        <v>49.478000000000002</v>
      </c>
      <c r="Q130" s="100">
        <f t="shared" si="54"/>
        <v>544.25800000000004</v>
      </c>
      <c r="R130" s="90"/>
      <c r="S130" s="99"/>
      <c r="T130" s="99"/>
      <c r="U130" s="99"/>
      <c r="V130" s="99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</row>
    <row r="131" spans="1:36" s="29" customFormat="1">
      <c r="A131" s="48">
        <f>IF(G131&lt;&gt;"",1+MAX($A$3:A130),"")</f>
        <v>107</v>
      </c>
      <c r="B131" s="230"/>
      <c r="C131" s="68"/>
      <c r="D131" s="50" t="s">
        <v>149</v>
      </c>
      <c r="E131" s="66">
        <v>5</v>
      </c>
      <c r="F131" s="51" t="s">
        <v>55</v>
      </c>
      <c r="G131" s="70">
        <v>0</v>
      </c>
      <c r="H131" s="71">
        <f t="shared" si="48"/>
        <v>5</v>
      </c>
      <c r="I131" s="73">
        <v>31.5</v>
      </c>
      <c r="J131" s="73">
        <f t="shared" si="49"/>
        <v>157.5</v>
      </c>
      <c r="K131" s="74">
        <v>0.54</v>
      </c>
      <c r="L131" s="75">
        <f t="shared" si="50"/>
        <v>2.7</v>
      </c>
      <c r="M131" s="76">
        <f>'LABOR SHEET'!C$5</f>
        <v>57.65</v>
      </c>
      <c r="N131" s="73">
        <f t="shared" si="51"/>
        <v>31.131</v>
      </c>
      <c r="O131" s="73">
        <f t="shared" si="52"/>
        <v>155.655</v>
      </c>
      <c r="P131" s="73">
        <f t="shared" si="53"/>
        <v>62.631</v>
      </c>
      <c r="Q131" s="100">
        <f t="shared" si="54"/>
        <v>313.15499999999997</v>
      </c>
      <c r="R131" s="90"/>
      <c r="S131" s="99"/>
      <c r="T131" s="99"/>
      <c r="U131" s="99"/>
      <c r="V131" s="99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</row>
    <row r="132" spans="1:36" s="29" customFormat="1">
      <c r="A132" s="48">
        <f>IF(G132&lt;&gt;"",1+MAX($A$3:A131),"")</f>
        <v>108</v>
      </c>
      <c r="B132" s="230"/>
      <c r="C132" s="68"/>
      <c r="D132" s="50" t="s">
        <v>150</v>
      </c>
      <c r="E132" s="66">
        <v>14</v>
      </c>
      <c r="F132" s="51" t="s">
        <v>55</v>
      </c>
      <c r="G132" s="70">
        <v>0</v>
      </c>
      <c r="H132" s="71">
        <f t="shared" si="48"/>
        <v>14</v>
      </c>
      <c r="I132" s="73">
        <v>50.5</v>
      </c>
      <c r="J132" s="73">
        <f t="shared" si="49"/>
        <v>707</v>
      </c>
      <c r="K132" s="74">
        <v>0.56000000000000005</v>
      </c>
      <c r="L132" s="75">
        <f t="shared" si="50"/>
        <v>7.84</v>
      </c>
      <c r="M132" s="76">
        <f>'LABOR SHEET'!C$5</f>
        <v>57.65</v>
      </c>
      <c r="N132" s="73">
        <f t="shared" si="51"/>
        <v>32.283999999999999</v>
      </c>
      <c r="O132" s="73">
        <f t="shared" si="52"/>
        <v>451.976</v>
      </c>
      <c r="P132" s="73">
        <f t="shared" si="53"/>
        <v>82.784000000000006</v>
      </c>
      <c r="Q132" s="100">
        <f t="shared" si="54"/>
        <v>1158.9760000000001</v>
      </c>
      <c r="R132" s="90"/>
      <c r="S132" s="99"/>
      <c r="T132" s="99"/>
      <c r="U132" s="99"/>
      <c r="V132" s="99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</row>
    <row r="133" spans="1:36" s="29" customFormat="1">
      <c r="A133" s="48">
        <f>IF(G133&lt;&gt;"",1+MAX($A$3:A132),"")</f>
        <v>109</v>
      </c>
      <c r="B133" s="230"/>
      <c r="C133" s="68"/>
      <c r="D133" s="50" t="s">
        <v>151</v>
      </c>
      <c r="E133" s="66">
        <v>1</v>
      </c>
      <c r="F133" s="51" t="s">
        <v>55</v>
      </c>
      <c r="G133" s="70">
        <v>0</v>
      </c>
      <c r="H133" s="71">
        <f t="shared" si="48"/>
        <v>1</v>
      </c>
      <c r="I133" s="73">
        <v>65</v>
      </c>
      <c r="J133" s="73">
        <f t="shared" si="49"/>
        <v>65</v>
      </c>
      <c r="K133" s="74">
        <v>0.57999999999999996</v>
      </c>
      <c r="L133" s="75">
        <f t="shared" si="50"/>
        <v>0.57999999999999996</v>
      </c>
      <c r="M133" s="76">
        <f>'LABOR SHEET'!C$5</f>
        <v>57.65</v>
      </c>
      <c r="N133" s="73">
        <f t="shared" si="51"/>
        <v>33.436999999999998</v>
      </c>
      <c r="O133" s="73">
        <f t="shared" si="52"/>
        <v>33.436999999999998</v>
      </c>
      <c r="P133" s="73">
        <f t="shared" si="53"/>
        <v>98.436999999999998</v>
      </c>
      <c r="Q133" s="100">
        <f t="shared" si="54"/>
        <v>98.436999999999998</v>
      </c>
      <c r="R133" s="90"/>
      <c r="S133" s="99"/>
      <c r="T133" s="99"/>
      <c r="U133" s="99"/>
      <c r="V133" s="99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</row>
    <row r="134" spans="1:36" s="29" customFormat="1">
      <c r="A134" s="48">
        <f>IF(G134&lt;&gt;"",1+MAX($A$3:A133),"")</f>
        <v>110</v>
      </c>
      <c r="B134" s="230"/>
      <c r="C134" s="68"/>
      <c r="D134" s="50" t="s">
        <v>152</v>
      </c>
      <c r="E134" s="66">
        <v>1</v>
      </c>
      <c r="F134" s="51" t="s">
        <v>55</v>
      </c>
      <c r="G134" s="70">
        <v>0</v>
      </c>
      <c r="H134" s="71">
        <f t="shared" si="48"/>
        <v>1</v>
      </c>
      <c r="I134" s="73">
        <v>85</v>
      </c>
      <c r="J134" s="73">
        <f t="shared" si="49"/>
        <v>85</v>
      </c>
      <c r="K134" s="74">
        <v>0.6</v>
      </c>
      <c r="L134" s="75">
        <f t="shared" si="50"/>
        <v>0.6</v>
      </c>
      <c r="M134" s="76">
        <f>'LABOR SHEET'!C$5</f>
        <v>57.65</v>
      </c>
      <c r="N134" s="73">
        <f t="shared" si="51"/>
        <v>34.590000000000003</v>
      </c>
      <c r="O134" s="73">
        <f t="shared" si="52"/>
        <v>34.590000000000003</v>
      </c>
      <c r="P134" s="73">
        <f t="shared" si="53"/>
        <v>119.59</v>
      </c>
      <c r="Q134" s="100">
        <f t="shared" si="54"/>
        <v>119.59</v>
      </c>
      <c r="R134" s="90"/>
      <c r="S134" s="99"/>
      <c r="T134" s="99"/>
      <c r="U134" s="99"/>
      <c r="V134" s="99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</row>
    <row r="135" spans="1:36" s="29" customFormat="1">
      <c r="A135" s="48">
        <f>IF(G135&lt;&gt;"",1+MAX($A$3:A134),"")</f>
        <v>111</v>
      </c>
      <c r="B135" s="230"/>
      <c r="C135" s="68"/>
      <c r="D135" s="50" t="s">
        <v>153</v>
      </c>
      <c r="E135" s="66">
        <v>1</v>
      </c>
      <c r="F135" s="51" t="s">
        <v>55</v>
      </c>
      <c r="G135" s="70">
        <v>0</v>
      </c>
      <c r="H135" s="71">
        <f t="shared" si="48"/>
        <v>1</v>
      </c>
      <c r="I135" s="73">
        <v>35.5</v>
      </c>
      <c r="J135" s="73">
        <f t="shared" si="49"/>
        <v>35.5</v>
      </c>
      <c r="K135" s="74">
        <v>0.6</v>
      </c>
      <c r="L135" s="75">
        <f t="shared" si="50"/>
        <v>0.6</v>
      </c>
      <c r="M135" s="76">
        <f>'LABOR SHEET'!C$5</f>
        <v>57.65</v>
      </c>
      <c r="N135" s="73">
        <f t="shared" si="51"/>
        <v>34.590000000000003</v>
      </c>
      <c r="O135" s="73">
        <f t="shared" si="52"/>
        <v>34.590000000000003</v>
      </c>
      <c r="P135" s="73">
        <f t="shared" si="53"/>
        <v>70.09</v>
      </c>
      <c r="Q135" s="100">
        <f t="shared" si="54"/>
        <v>70.09</v>
      </c>
      <c r="R135" s="90"/>
      <c r="S135" s="99"/>
      <c r="T135" s="99"/>
      <c r="U135" s="99"/>
      <c r="V135" s="99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</row>
    <row r="136" spans="1:36" s="29" customFormat="1">
      <c r="A136" s="48" t="str">
        <f>IF(G136&lt;&gt;"",1+MAX($A$3:A135),"")</f>
        <v/>
      </c>
      <c r="B136" s="230"/>
      <c r="C136" s="68"/>
      <c r="D136" s="50"/>
      <c r="E136" s="66"/>
      <c r="F136" s="51"/>
      <c r="G136" s="70"/>
      <c r="H136" s="71"/>
      <c r="I136" s="77"/>
      <c r="J136" s="73"/>
      <c r="K136" s="74"/>
      <c r="L136" s="75"/>
      <c r="M136" s="76"/>
      <c r="N136" s="73"/>
      <c r="O136" s="73"/>
      <c r="P136" s="73"/>
      <c r="Q136" s="100"/>
      <c r="R136" s="90"/>
      <c r="S136" s="99"/>
      <c r="T136" s="99"/>
      <c r="U136" s="99"/>
      <c r="V136" s="99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</row>
    <row r="137" spans="1:36" s="29" customFormat="1" ht="18">
      <c r="A137" s="48" t="str">
        <f>IF(G137&lt;&gt;"",1+MAX($A$3:A136),"")</f>
        <v/>
      </c>
      <c r="B137" s="230"/>
      <c r="C137" s="68"/>
      <c r="D137" s="67" t="s">
        <v>154</v>
      </c>
      <c r="E137" s="66"/>
      <c r="F137" s="51"/>
      <c r="G137" s="70"/>
      <c r="H137" s="71"/>
      <c r="I137" s="77"/>
      <c r="J137" s="73"/>
      <c r="K137" s="74"/>
      <c r="L137" s="75"/>
      <c r="M137" s="76"/>
      <c r="N137" s="73"/>
      <c r="O137" s="73"/>
      <c r="P137" s="73"/>
      <c r="Q137" s="100"/>
      <c r="R137" s="90"/>
      <c r="S137" s="99"/>
      <c r="T137" s="99"/>
      <c r="U137" s="99"/>
      <c r="V137" s="99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</row>
    <row r="138" spans="1:36" s="29" customFormat="1">
      <c r="A138" s="48" t="str">
        <f>IF(G138&lt;&gt;"",1+MAX($A$3:A137),"")</f>
        <v/>
      </c>
      <c r="B138" s="230"/>
      <c r="C138" s="68"/>
      <c r="D138" s="69" t="s">
        <v>155</v>
      </c>
      <c r="E138" s="66"/>
      <c r="F138" s="51"/>
      <c r="G138" s="70"/>
      <c r="H138" s="71"/>
      <c r="I138" s="77"/>
      <c r="J138" s="73"/>
      <c r="K138" s="74"/>
      <c r="L138" s="75"/>
      <c r="M138" s="76"/>
      <c r="N138" s="73"/>
      <c r="O138" s="73"/>
      <c r="P138" s="73"/>
      <c r="Q138" s="100"/>
      <c r="R138" s="90"/>
      <c r="S138" s="99"/>
      <c r="T138" s="99"/>
      <c r="U138" s="99"/>
      <c r="V138" s="99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</row>
    <row r="139" spans="1:36" s="29" customFormat="1">
      <c r="A139" s="48">
        <f>IF(G139&lt;&gt;"",1+MAX($A$3:A138),"")</f>
        <v>112</v>
      </c>
      <c r="B139" s="230"/>
      <c r="C139" s="68"/>
      <c r="D139" s="50" t="s">
        <v>156</v>
      </c>
      <c r="E139" s="66">
        <v>34.729999999999997</v>
      </c>
      <c r="F139" s="51" t="s">
        <v>45</v>
      </c>
      <c r="G139" s="70">
        <v>0.05</v>
      </c>
      <c r="H139" s="71">
        <f t="shared" ref="H139:H151" si="55">E139*(1+G139)</f>
        <v>36.466500000000003</v>
      </c>
      <c r="I139" s="73">
        <v>5</v>
      </c>
      <c r="J139" s="73">
        <f t="shared" ref="J139:J151" si="56">I139*H139</f>
        <v>182.33250000000001</v>
      </c>
      <c r="K139" s="74">
        <v>0.27100000000000002</v>
      </c>
      <c r="L139" s="75">
        <f t="shared" ref="L139:L151" si="57">+K139*H139</f>
        <v>9.8824214999999995</v>
      </c>
      <c r="M139" s="76">
        <f>'LABOR SHEET'!C$5</f>
        <v>57.65</v>
      </c>
      <c r="N139" s="73">
        <f t="shared" ref="N139:N151" si="58">K139*M139</f>
        <v>15.623150000000001</v>
      </c>
      <c r="O139" s="73">
        <f t="shared" ref="O139:O151" si="59">M139*L139</f>
        <v>569.72159947499995</v>
      </c>
      <c r="P139" s="73">
        <f t="shared" ref="P139:P151" si="60">I139+N139</f>
        <v>20.623149999999999</v>
      </c>
      <c r="Q139" s="100">
        <f t="shared" ref="Q139:Q151" si="61">P139*H139</f>
        <v>752.05409947500004</v>
      </c>
      <c r="R139" s="90"/>
      <c r="S139" s="99"/>
      <c r="T139" s="99"/>
      <c r="U139" s="99"/>
      <c r="V139" s="99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</row>
    <row r="140" spans="1:36" s="29" customFormat="1">
      <c r="A140" s="48">
        <f>IF(G140&lt;&gt;"",1+MAX($A$3:A139),"")</f>
        <v>113</v>
      </c>
      <c r="B140" s="230"/>
      <c r="C140" s="68"/>
      <c r="D140" s="50" t="s">
        <v>157</v>
      </c>
      <c r="E140" s="66">
        <v>249.12</v>
      </c>
      <c r="F140" s="51" t="s">
        <v>45</v>
      </c>
      <c r="G140" s="70">
        <v>0.05</v>
      </c>
      <c r="H140" s="71">
        <f t="shared" si="55"/>
        <v>261.57600000000002</v>
      </c>
      <c r="I140" s="73">
        <v>8.15</v>
      </c>
      <c r="J140" s="73">
        <f t="shared" si="56"/>
        <v>2131.8444</v>
      </c>
      <c r="K140" s="74">
        <v>0.30199999999999999</v>
      </c>
      <c r="L140" s="75">
        <f t="shared" si="57"/>
        <v>78.995952000000003</v>
      </c>
      <c r="M140" s="76">
        <f>'LABOR SHEET'!C$5</f>
        <v>57.65</v>
      </c>
      <c r="N140" s="73">
        <f t="shared" si="58"/>
        <v>17.410299999999999</v>
      </c>
      <c r="O140" s="73">
        <f t="shared" si="59"/>
        <v>4554.1166327999999</v>
      </c>
      <c r="P140" s="73">
        <f t="shared" si="60"/>
        <v>25.560300000000002</v>
      </c>
      <c r="Q140" s="100">
        <f t="shared" si="61"/>
        <v>6685.9610327999999</v>
      </c>
      <c r="R140" s="90"/>
      <c r="S140" s="99"/>
      <c r="T140" s="99"/>
      <c r="U140" s="99"/>
      <c r="V140" s="99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</row>
    <row r="141" spans="1:36" s="29" customFormat="1">
      <c r="A141" s="48" t="str">
        <f>IF(G141&lt;&gt;"",1+MAX($A$3:A140),"")</f>
        <v/>
      </c>
      <c r="B141" s="230"/>
      <c r="C141" s="68"/>
      <c r="D141" s="50"/>
      <c r="E141" s="66"/>
      <c r="F141" s="51"/>
      <c r="G141" s="70"/>
      <c r="H141" s="71"/>
      <c r="I141" s="77"/>
      <c r="J141" s="73"/>
      <c r="K141" s="74"/>
      <c r="L141" s="75"/>
      <c r="M141" s="76"/>
      <c r="N141" s="73"/>
      <c r="O141" s="73"/>
      <c r="P141" s="73"/>
      <c r="Q141" s="100"/>
      <c r="R141" s="90"/>
      <c r="S141" s="99"/>
      <c r="T141" s="99"/>
      <c r="U141" s="99"/>
      <c r="V141" s="99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</row>
    <row r="142" spans="1:36" s="29" customFormat="1">
      <c r="A142" s="48" t="str">
        <f>IF(G142&lt;&gt;"",1+MAX($A$3:A141),"")</f>
        <v/>
      </c>
      <c r="B142" s="230"/>
      <c r="C142" s="68"/>
      <c r="D142" s="72" t="s">
        <v>53</v>
      </c>
      <c r="E142" s="66"/>
      <c r="F142" s="51"/>
      <c r="G142" s="70"/>
      <c r="H142" s="71"/>
      <c r="I142" s="77"/>
      <c r="J142" s="73"/>
      <c r="K142" s="74"/>
      <c r="L142" s="75"/>
      <c r="M142" s="76"/>
      <c r="N142" s="73"/>
      <c r="O142" s="73"/>
      <c r="P142" s="73"/>
      <c r="Q142" s="100"/>
      <c r="R142" s="90"/>
      <c r="S142" s="99"/>
      <c r="T142" s="99"/>
      <c r="U142" s="99"/>
      <c r="V142" s="99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</row>
    <row r="143" spans="1:36" s="29" customFormat="1">
      <c r="A143" s="48">
        <f>IF(G143&lt;&gt;"",1+MAX($A$3:A142),"")</f>
        <v>114</v>
      </c>
      <c r="B143" s="230"/>
      <c r="C143" s="68"/>
      <c r="D143" s="50" t="s">
        <v>158</v>
      </c>
      <c r="E143" s="66">
        <v>13</v>
      </c>
      <c r="F143" s="51" t="s">
        <v>55</v>
      </c>
      <c r="G143" s="70">
        <v>0</v>
      </c>
      <c r="H143" s="71">
        <f t="shared" si="55"/>
        <v>13</v>
      </c>
      <c r="I143" s="73">
        <v>40.97</v>
      </c>
      <c r="J143" s="73">
        <f t="shared" si="56"/>
        <v>532.61</v>
      </c>
      <c r="K143" s="74">
        <v>0.65</v>
      </c>
      <c r="L143" s="75">
        <f t="shared" si="57"/>
        <v>8.4499999999999993</v>
      </c>
      <c r="M143" s="76">
        <f>'LABOR SHEET'!C$5</f>
        <v>57.65</v>
      </c>
      <c r="N143" s="73">
        <f t="shared" si="58"/>
        <v>37.472499999999997</v>
      </c>
      <c r="O143" s="73">
        <f t="shared" si="59"/>
        <v>487.14249999999998</v>
      </c>
      <c r="P143" s="73">
        <f t="shared" si="60"/>
        <v>78.442499999999995</v>
      </c>
      <c r="Q143" s="100">
        <f t="shared" si="61"/>
        <v>1019.7525000000001</v>
      </c>
      <c r="R143" s="90"/>
      <c r="S143" s="99"/>
      <c r="T143" s="99"/>
      <c r="U143" s="99"/>
      <c r="V143" s="99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</row>
    <row r="144" spans="1:36" s="29" customFormat="1">
      <c r="A144" s="48">
        <f>IF(G144&lt;&gt;"",1+MAX($A$3:A143),"")</f>
        <v>115</v>
      </c>
      <c r="B144" s="230"/>
      <c r="C144" s="68"/>
      <c r="D144" s="50" t="s">
        <v>159</v>
      </c>
      <c r="E144" s="66">
        <v>12</v>
      </c>
      <c r="F144" s="51" t="s">
        <v>55</v>
      </c>
      <c r="G144" s="70">
        <v>0</v>
      </c>
      <c r="H144" s="71">
        <f t="shared" si="55"/>
        <v>12</v>
      </c>
      <c r="I144" s="73">
        <v>65</v>
      </c>
      <c r="J144" s="73">
        <f t="shared" si="56"/>
        <v>780</v>
      </c>
      <c r="K144" s="74">
        <v>0.68</v>
      </c>
      <c r="L144" s="75">
        <f t="shared" si="57"/>
        <v>8.16</v>
      </c>
      <c r="M144" s="76">
        <f>'LABOR SHEET'!C$5</f>
        <v>57.65</v>
      </c>
      <c r="N144" s="73">
        <f t="shared" si="58"/>
        <v>39.201999999999998</v>
      </c>
      <c r="O144" s="73">
        <f t="shared" si="59"/>
        <v>470.42399999999998</v>
      </c>
      <c r="P144" s="73">
        <f t="shared" si="60"/>
        <v>104.202</v>
      </c>
      <c r="Q144" s="100">
        <f t="shared" si="61"/>
        <v>1250.424</v>
      </c>
      <c r="R144" s="90"/>
      <c r="S144" s="99"/>
      <c r="T144" s="99"/>
      <c r="U144" s="99"/>
      <c r="V144" s="99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</row>
    <row r="145" spans="1:36" s="29" customFormat="1">
      <c r="A145" s="48">
        <f>IF(G145&lt;&gt;"",1+MAX($A$3:A144),"")</f>
        <v>116</v>
      </c>
      <c r="B145" s="230"/>
      <c r="C145" s="68"/>
      <c r="D145" s="50" t="s">
        <v>160</v>
      </c>
      <c r="E145" s="66">
        <v>5</v>
      </c>
      <c r="F145" s="51" t="s">
        <v>55</v>
      </c>
      <c r="G145" s="70">
        <v>0</v>
      </c>
      <c r="H145" s="71">
        <f t="shared" si="55"/>
        <v>5</v>
      </c>
      <c r="I145" s="73">
        <v>48</v>
      </c>
      <c r="J145" s="73">
        <f t="shared" si="56"/>
        <v>240</v>
      </c>
      <c r="K145" s="74">
        <v>0.66</v>
      </c>
      <c r="L145" s="75">
        <f t="shared" si="57"/>
        <v>3.3</v>
      </c>
      <c r="M145" s="76">
        <f>'LABOR SHEET'!C$5</f>
        <v>57.65</v>
      </c>
      <c r="N145" s="73">
        <f t="shared" si="58"/>
        <v>38.048999999999999</v>
      </c>
      <c r="O145" s="73">
        <f t="shared" si="59"/>
        <v>190.245</v>
      </c>
      <c r="P145" s="73">
        <f t="shared" si="60"/>
        <v>86.049000000000007</v>
      </c>
      <c r="Q145" s="100">
        <f t="shared" si="61"/>
        <v>430.245</v>
      </c>
      <c r="R145" s="90"/>
      <c r="S145" s="99"/>
      <c r="T145" s="99"/>
      <c r="U145" s="99"/>
      <c r="V145" s="99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</row>
    <row r="146" spans="1:36" s="29" customFormat="1">
      <c r="A146" s="48">
        <f>IF(G146&lt;&gt;"",1+MAX($A$3:A145),"")</f>
        <v>117</v>
      </c>
      <c r="B146" s="230"/>
      <c r="C146" s="68"/>
      <c r="D146" s="50" t="s">
        <v>161</v>
      </c>
      <c r="E146" s="66">
        <v>6</v>
      </c>
      <c r="F146" s="51" t="s">
        <v>55</v>
      </c>
      <c r="G146" s="70">
        <v>0</v>
      </c>
      <c r="H146" s="71">
        <f t="shared" si="55"/>
        <v>6</v>
      </c>
      <c r="I146" s="73">
        <v>69</v>
      </c>
      <c r="J146" s="73">
        <f t="shared" si="56"/>
        <v>414</v>
      </c>
      <c r="K146" s="74">
        <v>0.69</v>
      </c>
      <c r="L146" s="75">
        <f t="shared" si="57"/>
        <v>4.1399999999999997</v>
      </c>
      <c r="M146" s="76">
        <f>'LABOR SHEET'!C$5</f>
        <v>57.65</v>
      </c>
      <c r="N146" s="73">
        <f t="shared" si="58"/>
        <v>39.778500000000001</v>
      </c>
      <c r="O146" s="73">
        <f t="shared" si="59"/>
        <v>238.67099999999999</v>
      </c>
      <c r="P146" s="73">
        <f t="shared" si="60"/>
        <v>108.77849999999999</v>
      </c>
      <c r="Q146" s="100">
        <f t="shared" si="61"/>
        <v>652.67100000000005</v>
      </c>
      <c r="R146" s="90"/>
      <c r="S146" s="99"/>
      <c r="T146" s="99"/>
      <c r="U146" s="99"/>
      <c r="V146" s="99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</row>
    <row r="147" spans="1:36" s="29" customFormat="1">
      <c r="A147" s="48">
        <f>IF(G147&lt;&gt;"",1+MAX($A$3:A146),"")</f>
        <v>118</v>
      </c>
      <c r="B147" s="230"/>
      <c r="C147" s="68"/>
      <c r="D147" s="50" t="s">
        <v>162</v>
      </c>
      <c r="E147" s="66">
        <v>8</v>
      </c>
      <c r="F147" s="51" t="s">
        <v>55</v>
      </c>
      <c r="G147" s="70">
        <v>0</v>
      </c>
      <c r="H147" s="71">
        <f t="shared" si="55"/>
        <v>8</v>
      </c>
      <c r="I147" s="73">
        <v>29.26</v>
      </c>
      <c r="J147" s="73">
        <f t="shared" si="56"/>
        <v>234.08</v>
      </c>
      <c r="K147" s="74">
        <v>0.7</v>
      </c>
      <c r="L147" s="75">
        <f t="shared" si="57"/>
        <v>5.6</v>
      </c>
      <c r="M147" s="76">
        <f>'LABOR SHEET'!C$5</f>
        <v>57.65</v>
      </c>
      <c r="N147" s="73">
        <f t="shared" si="58"/>
        <v>40.354999999999997</v>
      </c>
      <c r="O147" s="73">
        <f t="shared" si="59"/>
        <v>322.83999999999997</v>
      </c>
      <c r="P147" s="73">
        <f t="shared" si="60"/>
        <v>69.614999999999995</v>
      </c>
      <c r="Q147" s="100">
        <f t="shared" si="61"/>
        <v>556.91999999999996</v>
      </c>
      <c r="R147" s="90"/>
      <c r="S147" s="99"/>
      <c r="T147" s="99"/>
      <c r="U147" s="99"/>
      <c r="V147" s="99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</row>
    <row r="148" spans="1:36" s="29" customFormat="1">
      <c r="A148" s="48">
        <f>IF(G148&lt;&gt;"",1+MAX($A$3:A147),"")</f>
        <v>119</v>
      </c>
      <c r="B148" s="230"/>
      <c r="C148" s="68"/>
      <c r="D148" s="50" t="s">
        <v>163</v>
      </c>
      <c r="E148" s="66">
        <v>2</v>
      </c>
      <c r="F148" s="51" t="s">
        <v>55</v>
      </c>
      <c r="G148" s="70">
        <v>0</v>
      </c>
      <c r="H148" s="71">
        <f t="shared" si="55"/>
        <v>2</v>
      </c>
      <c r="I148" s="73">
        <v>50.67</v>
      </c>
      <c r="J148" s="73">
        <f t="shared" si="56"/>
        <v>101.34</v>
      </c>
      <c r="K148" s="74">
        <v>0.72</v>
      </c>
      <c r="L148" s="75">
        <f t="shared" si="57"/>
        <v>1.44</v>
      </c>
      <c r="M148" s="76">
        <f>'LABOR SHEET'!C$5</f>
        <v>57.65</v>
      </c>
      <c r="N148" s="73">
        <f t="shared" si="58"/>
        <v>41.508000000000003</v>
      </c>
      <c r="O148" s="73">
        <f t="shared" si="59"/>
        <v>83.016000000000005</v>
      </c>
      <c r="P148" s="73">
        <f t="shared" si="60"/>
        <v>92.177999999999997</v>
      </c>
      <c r="Q148" s="100">
        <f t="shared" si="61"/>
        <v>184.35599999999999</v>
      </c>
      <c r="R148" s="90"/>
      <c r="S148" s="99"/>
      <c r="T148" s="99"/>
      <c r="U148" s="99"/>
      <c r="V148" s="99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</row>
    <row r="149" spans="1:36" s="29" customFormat="1">
      <c r="A149" s="48">
        <f>IF(G149&lt;&gt;"",1+MAX($A$3:A148),"")</f>
        <v>120</v>
      </c>
      <c r="B149" s="230"/>
      <c r="C149" s="68"/>
      <c r="D149" s="50" t="s">
        <v>164</v>
      </c>
      <c r="E149" s="66">
        <v>2</v>
      </c>
      <c r="F149" s="51" t="s">
        <v>55</v>
      </c>
      <c r="G149" s="70">
        <v>0</v>
      </c>
      <c r="H149" s="71">
        <f t="shared" si="55"/>
        <v>2</v>
      </c>
      <c r="I149" s="73">
        <v>62.2</v>
      </c>
      <c r="J149" s="73">
        <f t="shared" si="56"/>
        <v>124.4</v>
      </c>
      <c r="K149" s="74">
        <v>0.74</v>
      </c>
      <c r="L149" s="75">
        <f t="shared" si="57"/>
        <v>1.48</v>
      </c>
      <c r="M149" s="76">
        <f>'LABOR SHEET'!C$5</f>
        <v>57.65</v>
      </c>
      <c r="N149" s="73">
        <f t="shared" si="58"/>
        <v>42.661000000000001</v>
      </c>
      <c r="O149" s="73">
        <f t="shared" si="59"/>
        <v>85.322000000000003</v>
      </c>
      <c r="P149" s="73">
        <f t="shared" si="60"/>
        <v>104.861</v>
      </c>
      <c r="Q149" s="100">
        <f t="shared" si="61"/>
        <v>209.72200000000001</v>
      </c>
      <c r="R149" s="90"/>
      <c r="S149" s="99"/>
      <c r="T149" s="99"/>
      <c r="U149" s="99"/>
      <c r="V149" s="99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</row>
    <row r="150" spans="1:36" s="29" customFormat="1">
      <c r="A150" s="48">
        <f>IF(G150&lt;&gt;"",1+MAX($A$3:A149),"")</f>
        <v>121</v>
      </c>
      <c r="B150" s="230"/>
      <c r="C150" s="68"/>
      <c r="D150" s="50" t="s">
        <v>165</v>
      </c>
      <c r="E150" s="66">
        <v>2</v>
      </c>
      <c r="F150" s="51" t="s">
        <v>55</v>
      </c>
      <c r="G150" s="70">
        <v>0</v>
      </c>
      <c r="H150" s="71">
        <f t="shared" si="55"/>
        <v>2</v>
      </c>
      <c r="I150" s="73">
        <v>59.35</v>
      </c>
      <c r="J150" s="73">
        <f t="shared" si="56"/>
        <v>118.7</v>
      </c>
      <c r="K150" s="74">
        <v>0.65</v>
      </c>
      <c r="L150" s="75">
        <f t="shared" si="57"/>
        <v>1.3</v>
      </c>
      <c r="M150" s="76">
        <f>'LABOR SHEET'!C$5</f>
        <v>57.65</v>
      </c>
      <c r="N150" s="73">
        <f t="shared" si="58"/>
        <v>37.472499999999997</v>
      </c>
      <c r="O150" s="73">
        <f t="shared" si="59"/>
        <v>74.944999999999993</v>
      </c>
      <c r="P150" s="73">
        <f t="shared" si="60"/>
        <v>96.822500000000005</v>
      </c>
      <c r="Q150" s="100">
        <f t="shared" si="61"/>
        <v>193.64500000000001</v>
      </c>
      <c r="R150" s="90"/>
      <c r="S150" s="99"/>
      <c r="T150" s="99"/>
      <c r="U150" s="99"/>
      <c r="V150" s="99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</row>
    <row r="151" spans="1:36" s="29" customFormat="1">
      <c r="A151" s="48">
        <f>IF(G151&lt;&gt;"",1+MAX($A$3:A150),"")</f>
        <v>122</v>
      </c>
      <c r="B151" s="230"/>
      <c r="C151" s="68"/>
      <c r="D151" s="50" t="s">
        <v>166</v>
      </c>
      <c r="E151" s="66">
        <v>1</v>
      </c>
      <c r="F151" s="51" t="s">
        <v>55</v>
      </c>
      <c r="G151" s="70">
        <v>0</v>
      </c>
      <c r="H151" s="71">
        <f t="shared" si="55"/>
        <v>1</v>
      </c>
      <c r="I151" s="73">
        <v>62.5</v>
      </c>
      <c r="J151" s="73">
        <f t="shared" si="56"/>
        <v>62.5</v>
      </c>
      <c r="K151" s="74">
        <v>0.66</v>
      </c>
      <c r="L151" s="75">
        <f t="shared" si="57"/>
        <v>0.66</v>
      </c>
      <c r="M151" s="76">
        <f>'LABOR SHEET'!C$5</f>
        <v>57.65</v>
      </c>
      <c r="N151" s="73">
        <f t="shared" si="58"/>
        <v>38.048999999999999</v>
      </c>
      <c r="O151" s="73">
        <f t="shared" si="59"/>
        <v>38.048999999999999</v>
      </c>
      <c r="P151" s="73">
        <f t="shared" si="60"/>
        <v>100.54900000000001</v>
      </c>
      <c r="Q151" s="100">
        <f t="shared" si="61"/>
        <v>100.54900000000001</v>
      </c>
      <c r="R151" s="90"/>
      <c r="S151" s="99"/>
      <c r="T151" s="99"/>
      <c r="U151" s="99"/>
      <c r="V151" s="99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</row>
    <row r="152" spans="1:36" s="29" customFormat="1">
      <c r="A152" s="48" t="str">
        <f>IF(G152&lt;&gt;"",1+MAX($A$3:A151),"")</f>
        <v/>
      </c>
      <c r="B152" s="230"/>
      <c r="C152" s="68"/>
      <c r="D152" s="50"/>
      <c r="E152" s="66"/>
      <c r="F152" s="51"/>
      <c r="G152" s="70"/>
      <c r="H152" s="71"/>
      <c r="I152" s="77"/>
      <c r="J152" s="73"/>
      <c r="K152" s="74"/>
      <c r="L152" s="75"/>
      <c r="M152" s="76"/>
      <c r="N152" s="73"/>
      <c r="O152" s="73"/>
      <c r="P152" s="73"/>
      <c r="Q152" s="100"/>
      <c r="R152" s="90"/>
      <c r="S152" s="99"/>
      <c r="T152" s="99"/>
      <c r="U152" s="99"/>
      <c r="V152" s="99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</row>
    <row r="153" spans="1:36" s="29" customFormat="1" ht="18">
      <c r="A153" s="48" t="str">
        <f>IF(G153&lt;&gt;"",1+MAX($A$3:A152),"")</f>
        <v/>
      </c>
      <c r="B153" s="230"/>
      <c r="C153" s="68"/>
      <c r="D153" s="67" t="s">
        <v>167</v>
      </c>
      <c r="E153" s="66"/>
      <c r="F153" s="51"/>
      <c r="G153" s="70"/>
      <c r="H153" s="71"/>
      <c r="I153" s="77"/>
      <c r="J153" s="73"/>
      <c r="K153" s="74"/>
      <c r="L153" s="75"/>
      <c r="M153" s="76"/>
      <c r="N153" s="73"/>
      <c r="O153" s="73"/>
      <c r="P153" s="73"/>
      <c r="Q153" s="100"/>
      <c r="R153" s="90"/>
      <c r="S153" s="99"/>
      <c r="T153" s="99"/>
      <c r="U153" s="99"/>
      <c r="V153" s="99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</row>
    <row r="154" spans="1:36" s="29" customFormat="1">
      <c r="A154" s="48" t="str">
        <f>IF(G154&lt;&gt;"",1+MAX($A$3:A153),"")</f>
        <v/>
      </c>
      <c r="B154" s="230"/>
      <c r="C154" s="68"/>
      <c r="D154" s="69" t="s">
        <v>334</v>
      </c>
      <c r="E154" s="66"/>
      <c r="F154" s="51"/>
      <c r="G154" s="70"/>
      <c r="H154" s="71"/>
      <c r="I154" s="77"/>
      <c r="J154" s="73"/>
      <c r="K154" s="74"/>
      <c r="L154" s="75"/>
      <c r="M154" s="76"/>
      <c r="N154" s="73"/>
      <c r="O154" s="73"/>
      <c r="P154" s="73"/>
      <c r="Q154" s="100"/>
      <c r="R154" s="90"/>
      <c r="S154" s="99"/>
      <c r="T154" s="99"/>
      <c r="U154" s="99"/>
      <c r="V154" s="99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</row>
    <row r="155" spans="1:36" s="29" customFormat="1">
      <c r="A155" s="48">
        <f>IF(G155&lt;&gt;"",1+MAX($A$3:A154),"")</f>
        <v>123</v>
      </c>
      <c r="B155" s="230"/>
      <c r="C155" s="68"/>
      <c r="D155" s="50" t="s">
        <v>169</v>
      </c>
      <c r="E155" s="66">
        <v>35</v>
      </c>
      <c r="F155" s="51" t="s">
        <v>45</v>
      </c>
      <c r="G155" s="70">
        <v>0.05</v>
      </c>
      <c r="H155" s="71">
        <f t="shared" ref="H155:H170" si="62">E155*(1+G155)</f>
        <v>36.75</v>
      </c>
      <c r="I155" s="73">
        <f>0.3+(2.6)</f>
        <v>2.9</v>
      </c>
      <c r="J155" s="73">
        <f t="shared" ref="J155:J170" si="63">I155*H155</f>
        <v>106.575</v>
      </c>
      <c r="K155" s="74">
        <f>0.045+0.026</f>
        <v>7.0999999999999994E-2</v>
      </c>
      <c r="L155" s="75">
        <f t="shared" ref="L155:L170" si="64">+K155*H155</f>
        <v>2.6092499999999998</v>
      </c>
      <c r="M155" s="76">
        <f>'LABOR SHEET'!C$5</f>
        <v>57.65</v>
      </c>
      <c r="N155" s="73">
        <f t="shared" ref="N155:N170" si="65">K155*M155</f>
        <v>4.0931499999999996</v>
      </c>
      <c r="O155" s="73">
        <f t="shared" ref="O155:O170" si="66">M155*L155</f>
        <v>150.42326249999999</v>
      </c>
      <c r="P155" s="73">
        <f t="shared" ref="P155:P170" si="67">I155+N155</f>
        <v>6.99315</v>
      </c>
      <c r="Q155" s="100">
        <f t="shared" ref="Q155:Q170" si="68">P155*H155</f>
        <v>256.99826250000001</v>
      </c>
      <c r="R155" s="90"/>
      <c r="S155" s="99"/>
      <c r="T155" s="99"/>
      <c r="U155" s="99"/>
      <c r="V155" s="99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</row>
    <row r="156" spans="1:36" s="29" customFormat="1">
      <c r="A156" s="48">
        <f>IF(G156&lt;&gt;"",1+MAX($A$3:A155),"")</f>
        <v>124</v>
      </c>
      <c r="B156" s="230"/>
      <c r="C156" s="68"/>
      <c r="D156" s="50" t="s">
        <v>170</v>
      </c>
      <c r="E156" s="66">
        <v>205</v>
      </c>
      <c r="F156" s="51" t="s">
        <v>45</v>
      </c>
      <c r="G156" s="70">
        <v>0.05</v>
      </c>
      <c r="H156" s="71">
        <f t="shared" si="62"/>
        <v>215.25</v>
      </c>
      <c r="I156" s="73">
        <f>(0.3/0.375*0.5)+(2.6)</f>
        <v>3</v>
      </c>
      <c r="J156" s="73">
        <f t="shared" si="63"/>
        <v>645.75</v>
      </c>
      <c r="K156" s="74">
        <v>8.1000000000000003E-2</v>
      </c>
      <c r="L156" s="75">
        <f t="shared" si="64"/>
        <v>17.43525</v>
      </c>
      <c r="M156" s="76">
        <f>'LABOR SHEET'!C$5</f>
        <v>57.65</v>
      </c>
      <c r="N156" s="73">
        <f t="shared" si="65"/>
        <v>4.6696499999999999</v>
      </c>
      <c r="O156" s="73">
        <f t="shared" si="66"/>
        <v>1005.1421625</v>
      </c>
      <c r="P156" s="73">
        <f t="shared" si="67"/>
        <v>7.6696499999999999</v>
      </c>
      <c r="Q156" s="100">
        <f t="shared" si="68"/>
        <v>1650.8921625</v>
      </c>
      <c r="R156" s="90"/>
      <c r="S156" s="99"/>
      <c r="T156" s="99"/>
      <c r="U156" s="99"/>
      <c r="V156" s="99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</row>
    <row r="157" spans="1:36" s="29" customFormat="1">
      <c r="A157" s="48">
        <f>IF(G157&lt;&gt;"",1+MAX($A$3:A156),"")</f>
        <v>125</v>
      </c>
      <c r="B157" s="230"/>
      <c r="C157" s="68"/>
      <c r="D157" s="50" t="s">
        <v>171</v>
      </c>
      <c r="E157" s="66">
        <v>397.54</v>
      </c>
      <c r="F157" s="51" t="s">
        <v>45</v>
      </c>
      <c r="G157" s="70">
        <v>0.05</v>
      </c>
      <c r="H157" s="71">
        <f t="shared" si="62"/>
        <v>417.41699999999997</v>
      </c>
      <c r="I157" s="73">
        <f>0.52+(2.6)</f>
        <v>3.12</v>
      </c>
      <c r="J157" s="73">
        <f t="shared" si="63"/>
        <v>1302.34104</v>
      </c>
      <c r="K157" s="74">
        <v>9.0999999999999998E-2</v>
      </c>
      <c r="L157" s="75">
        <f t="shared" si="64"/>
        <v>37.984946999999998</v>
      </c>
      <c r="M157" s="76">
        <f>'LABOR SHEET'!C$5</f>
        <v>57.65</v>
      </c>
      <c r="N157" s="73">
        <f t="shared" si="65"/>
        <v>5.2461500000000001</v>
      </c>
      <c r="O157" s="73">
        <f t="shared" si="66"/>
        <v>2189.8321945500002</v>
      </c>
      <c r="P157" s="73">
        <f t="shared" si="67"/>
        <v>8.3661499999999993</v>
      </c>
      <c r="Q157" s="100">
        <f t="shared" si="68"/>
        <v>3492.17323455</v>
      </c>
      <c r="R157" s="90"/>
      <c r="S157" s="99"/>
      <c r="T157" s="99"/>
      <c r="U157" s="99"/>
      <c r="V157" s="99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</row>
    <row r="158" spans="1:36" s="29" customFormat="1">
      <c r="A158" s="48">
        <f>IF(G158&lt;&gt;"",1+MAX($A$3:A157),"")</f>
        <v>126</v>
      </c>
      <c r="B158" s="230"/>
      <c r="C158" s="68"/>
      <c r="D158" s="50" t="s">
        <v>172</v>
      </c>
      <c r="E158" s="66">
        <v>149.84</v>
      </c>
      <c r="F158" s="51" t="s">
        <v>45</v>
      </c>
      <c r="G158" s="70">
        <v>0.05</v>
      </c>
      <c r="H158" s="71">
        <f t="shared" si="62"/>
        <v>157.33199999999999</v>
      </c>
      <c r="I158" s="73">
        <f>0.65+(2.6)</f>
        <v>3.25</v>
      </c>
      <c r="J158" s="73">
        <f t="shared" si="63"/>
        <v>511.32900000000001</v>
      </c>
      <c r="K158" s="74">
        <v>0.10100000000000001</v>
      </c>
      <c r="L158" s="75">
        <f t="shared" si="64"/>
        <v>15.890532</v>
      </c>
      <c r="M158" s="76">
        <f>'LABOR SHEET'!C$5</f>
        <v>57.65</v>
      </c>
      <c r="N158" s="73">
        <f t="shared" si="65"/>
        <v>5.8226500000000003</v>
      </c>
      <c r="O158" s="73">
        <f t="shared" si="66"/>
        <v>916.08916980000004</v>
      </c>
      <c r="P158" s="73">
        <f t="shared" si="67"/>
        <v>9.0726499999999994</v>
      </c>
      <c r="Q158" s="100">
        <f t="shared" si="68"/>
        <v>1427.4181698</v>
      </c>
      <c r="R158" s="90"/>
      <c r="S158" s="99"/>
      <c r="T158" s="99"/>
      <c r="U158" s="99"/>
      <c r="V158" s="99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</row>
    <row r="159" spans="1:36" s="29" customFormat="1">
      <c r="A159" s="48">
        <f>IF(G159&lt;&gt;"",1+MAX($A$3:A158),"")</f>
        <v>127</v>
      </c>
      <c r="B159" s="230"/>
      <c r="C159" s="68"/>
      <c r="D159" s="50" t="s">
        <v>173</v>
      </c>
      <c r="E159" s="66">
        <v>71.84</v>
      </c>
      <c r="F159" s="51" t="s">
        <v>45</v>
      </c>
      <c r="G159" s="70">
        <v>0.05</v>
      </c>
      <c r="H159" s="71">
        <f t="shared" si="62"/>
        <v>75.432000000000002</v>
      </c>
      <c r="I159" s="73">
        <f>0.8+(2.6)</f>
        <v>3.4</v>
      </c>
      <c r="J159" s="73">
        <f t="shared" si="63"/>
        <v>256.46879999999999</v>
      </c>
      <c r="K159" s="74">
        <v>0.111</v>
      </c>
      <c r="L159" s="75">
        <f t="shared" si="64"/>
        <v>8.3729519999999997</v>
      </c>
      <c r="M159" s="76">
        <f>'LABOR SHEET'!C$5</f>
        <v>57.65</v>
      </c>
      <c r="N159" s="73">
        <f t="shared" si="65"/>
        <v>6.3991499999999997</v>
      </c>
      <c r="O159" s="73">
        <f t="shared" si="66"/>
        <v>482.70068279999998</v>
      </c>
      <c r="P159" s="73">
        <f t="shared" si="67"/>
        <v>9.7991499999999991</v>
      </c>
      <c r="Q159" s="100">
        <f t="shared" si="68"/>
        <v>739.16948279999997</v>
      </c>
      <c r="R159" s="90"/>
      <c r="S159" s="99"/>
      <c r="T159" s="99"/>
      <c r="U159" s="99"/>
      <c r="V159" s="99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</row>
    <row r="160" spans="1:36" s="29" customFormat="1">
      <c r="A160" s="48">
        <f>IF(G160&lt;&gt;"",1+MAX($A$3:A159),"")</f>
        <v>128</v>
      </c>
      <c r="B160" s="230"/>
      <c r="C160" s="68"/>
      <c r="D160" s="50" t="s">
        <v>174</v>
      </c>
      <c r="E160" s="66">
        <v>306.12</v>
      </c>
      <c r="F160" s="51" t="s">
        <v>45</v>
      </c>
      <c r="G160" s="70">
        <v>0.05</v>
      </c>
      <c r="H160" s="71">
        <f t="shared" si="62"/>
        <v>321.42599999999999</v>
      </c>
      <c r="I160" s="73">
        <f>0.9+(2.6)</f>
        <v>3.5</v>
      </c>
      <c r="J160" s="73">
        <f t="shared" si="63"/>
        <v>1124.991</v>
      </c>
      <c r="K160" s="74">
        <v>0.121</v>
      </c>
      <c r="L160" s="75">
        <f t="shared" si="64"/>
        <v>38.892546000000003</v>
      </c>
      <c r="M160" s="76">
        <f>'LABOR SHEET'!C$5</f>
        <v>57.65</v>
      </c>
      <c r="N160" s="73">
        <f t="shared" si="65"/>
        <v>6.9756499999999999</v>
      </c>
      <c r="O160" s="73">
        <f t="shared" si="66"/>
        <v>2242.1552769</v>
      </c>
      <c r="P160" s="73">
        <f t="shared" si="67"/>
        <v>10.47565</v>
      </c>
      <c r="Q160" s="100">
        <f t="shared" si="68"/>
        <v>3367.1462769</v>
      </c>
      <c r="R160" s="90"/>
      <c r="S160" s="99"/>
      <c r="T160" s="99"/>
      <c r="U160" s="99"/>
      <c r="V160" s="99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</row>
    <row r="161" spans="1:36" s="29" customFormat="1">
      <c r="A161" s="48">
        <f>IF(G161&lt;&gt;"",1+MAX($A$3:A160),"")</f>
        <v>129</v>
      </c>
      <c r="B161" s="230"/>
      <c r="C161" s="68"/>
      <c r="D161" s="50" t="s">
        <v>175</v>
      </c>
      <c r="E161" s="66">
        <v>51</v>
      </c>
      <c r="F161" s="51" t="s">
        <v>45</v>
      </c>
      <c r="G161" s="70">
        <v>0.05</v>
      </c>
      <c r="H161" s="71">
        <f t="shared" si="62"/>
        <v>53.55</v>
      </c>
      <c r="I161" s="73">
        <f>1.2+(2.6)</f>
        <v>3.8</v>
      </c>
      <c r="J161" s="73">
        <f t="shared" si="63"/>
        <v>203.49</v>
      </c>
      <c r="K161" s="74">
        <v>0.13200000000000001</v>
      </c>
      <c r="L161" s="75">
        <f t="shared" si="64"/>
        <v>7.0686</v>
      </c>
      <c r="M161" s="76">
        <f>'LABOR SHEET'!C$5</f>
        <v>57.65</v>
      </c>
      <c r="N161" s="73">
        <f t="shared" si="65"/>
        <v>7.6097999999999999</v>
      </c>
      <c r="O161" s="73">
        <f t="shared" si="66"/>
        <v>407.50479000000001</v>
      </c>
      <c r="P161" s="73">
        <f t="shared" si="67"/>
        <v>11.409800000000001</v>
      </c>
      <c r="Q161" s="100">
        <f t="shared" si="68"/>
        <v>610.99478999999997</v>
      </c>
      <c r="R161" s="90"/>
      <c r="S161" s="99"/>
      <c r="T161" s="99"/>
      <c r="U161" s="99"/>
      <c r="V161" s="99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</row>
    <row r="162" spans="1:36" s="29" customFormat="1">
      <c r="A162" s="48">
        <f>IF(G162&lt;&gt;"",1+MAX($A$3:A161),"")</f>
        <v>130</v>
      </c>
      <c r="B162" s="230"/>
      <c r="C162" s="68"/>
      <c r="D162" s="50" t="s">
        <v>176</v>
      </c>
      <c r="E162" s="66">
        <v>232.23</v>
      </c>
      <c r="F162" s="51" t="s">
        <v>45</v>
      </c>
      <c r="G162" s="70">
        <v>0.05</v>
      </c>
      <c r="H162" s="71">
        <f t="shared" si="62"/>
        <v>243.8415</v>
      </c>
      <c r="I162" s="73">
        <f>1.3+(2.6)</f>
        <v>3.9</v>
      </c>
      <c r="J162" s="73">
        <f t="shared" si="63"/>
        <v>950.98185000000001</v>
      </c>
      <c r="K162" s="74">
        <v>0.13600000000000001</v>
      </c>
      <c r="L162" s="75">
        <f t="shared" si="64"/>
        <v>33.162444000000001</v>
      </c>
      <c r="M162" s="76">
        <f>'LABOR SHEET'!C$5</f>
        <v>57.65</v>
      </c>
      <c r="N162" s="73">
        <f t="shared" si="65"/>
        <v>7.8403999999999998</v>
      </c>
      <c r="O162" s="73">
        <f t="shared" si="66"/>
        <v>1911.8148966000001</v>
      </c>
      <c r="P162" s="73">
        <f t="shared" si="67"/>
        <v>11.740399999999999</v>
      </c>
      <c r="Q162" s="100">
        <f t="shared" si="68"/>
        <v>2862.7967466</v>
      </c>
      <c r="R162" s="90"/>
      <c r="S162" s="99"/>
      <c r="T162" s="99"/>
      <c r="U162" s="99"/>
      <c r="V162" s="99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</row>
    <row r="163" spans="1:36" s="29" customFormat="1">
      <c r="A163" s="48">
        <f>IF(G163&lt;&gt;"",1+MAX($A$3:A162),"")</f>
        <v>131</v>
      </c>
      <c r="B163" s="230"/>
      <c r="C163" s="68"/>
      <c r="D163" s="50" t="s">
        <v>177</v>
      </c>
      <c r="E163" s="66">
        <v>441.96</v>
      </c>
      <c r="F163" s="51" t="s">
        <v>45</v>
      </c>
      <c r="G163" s="70">
        <v>0.05</v>
      </c>
      <c r="H163" s="71">
        <f t="shared" si="62"/>
        <v>464.05799999999999</v>
      </c>
      <c r="I163" s="73">
        <f>(0.3/0.375*0.5)+(2.6)</f>
        <v>3</v>
      </c>
      <c r="J163" s="73">
        <f t="shared" si="63"/>
        <v>1392.174</v>
      </c>
      <c r="K163" s="74">
        <v>8.1000000000000003E-2</v>
      </c>
      <c r="L163" s="75">
        <f t="shared" si="64"/>
        <v>37.588698000000001</v>
      </c>
      <c r="M163" s="76">
        <f>'LABOR SHEET'!C$5</f>
        <v>57.65</v>
      </c>
      <c r="N163" s="73">
        <f t="shared" si="65"/>
        <v>4.6696499999999999</v>
      </c>
      <c r="O163" s="73">
        <f t="shared" si="66"/>
        <v>2166.9884397000001</v>
      </c>
      <c r="P163" s="73">
        <f t="shared" si="67"/>
        <v>7.6696499999999999</v>
      </c>
      <c r="Q163" s="100">
        <f t="shared" si="68"/>
        <v>3559.1624397</v>
      </c>
      <c r="R163" s="90"/>
      <c r="S163" s="99"/>
      <c r="T163" s="99"/>
      <c r="U163" s="99"/>
      <c r="V163" s="99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</row>
    <row r="164" spans="1:36" s="29" customFormat="1">
      <c r="A164" s="48">
        <f>IF(G164&lt;&gt;"",1+MAX($A$3:A163),"")</f>
        <v>132</v>
      </c>
      <c r="B164" s="230"/>
      <c r="C164" s="68"/>
      <c r="D164" s="50" t="s">
        <v>178</v>
      </c>
      <c r="E164" s="66">
        <v>30</v>
      </c>
      <c r="F164" s="51" t="s">
        <v>45</v>
      </c>
      <c r="G164" s="70">
        <v>0.05</v>
      </c>
      <c r="H164" s="71">
        <f t="shared" si="62"/>
        <v>31.5</v>
      </c>
      <c r="I164" s="73">
        <f>0.3+(2.6)</f>
        <v>2.9</v>
      </c>
      <c r="J164" s="73">
        <f t="shared" si="63"/>
        <v>91.35</v>
      </c>
      <c r="K164" s="74">
        <v>7.0999999999999994E-2</v>
      </c>
      <c r="L164" s="75">
        <f t="shared" si="64"/>
        <v>2.2364999999999999</v>
      </c>
      <c r="M164" s="76">
        <f>'LABOR SHEET'!C$5</f>
        <v>57.65</v>
      </c>
      <c r="N164" s="73">
        <f t="shared" si="65"/>
        <v>4.0931499999999996</v>
      </c>
      <c r="O164" s="73">
        <f t="shared" si="66"/>
        <v>128.934225</v>
      </c>
      <c r="P164" s="73">
        <f t="shared" si="67"/>
        <v>6.99315</v>
      </c>
      <c r="Q164" s="100">
        <f t="shared" si="68"/>
        <v>220.28422499999999</v>
      </c>
      <c r="R164" s="90"/>
      <c r="S164" s="99"/>
      <c r="T164" s="99"/>
      <c r="U164" s="99"/>
      <c r="V164" s="99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</row>
    <row r="165" spans="1:36" s="29" customFormat="1">
      <c r="A165" s="48">
        <f>IF(G165&lt;&gt;"",1+MAX($A$3:A164),"")</f>
        <v>133</v>
      </c>
      <c r="B165" s="230"/>
      <c r="C165" s="68"/>
      <c r="D165" s="50" t="s">
        <v>179</v>
      </c>
      <c r="E165" s="66">
        <v>50</v>
      </c>
      <c r="F165" s="51" t="s">
        <v>45</v>
      </c>
      <c r="G165" s="70">
        <v>0.05</v>
      </c>
      <c r="H165" s="71">
        <f t="shared" si="62"/>
        <v>52.5</v>
      </c>
      <c r="I165" s="73">
        <f>(0.3/0.375*0.5)+(2.6)</f>
        <v>3</v>
      </c>
      <c r="J165" s="73">
        <f t="shared" si="63"/>
        <v>157.5</v>
      </c>
      <c r="K165" s="74">
        <v>8.1000000000000003E-2</v>
      </c>
      <c r="L165" s="75">
        <f t="shared" si="64"/>
        <v>4.2525000000000004</v>
      </c>
      <c r="M165" s="76">
        <f>'LABOR SHEET'!C$5</f>
        <v>57.65</v>
      </c>
      <c r="N165" s="73">
        <f t="shared" si="65"/>
        <v>4.6696499999999999</v>
      </c>
      <c r="O165" s="73">
        <f t="shared" si="66"/>
        <v>245.15662499999999</v>
      </c>
      <c r="P165" s="73">
        <f t="shared" si="67"/>
        <v>7.6696499999999999</v>
      </c>
      <c r="Q165" s="100">
        <f t="shared" si="68"/>
        <v>402.65662500000002</v>
      </c>
      <c r="R165" s="90"/>
      <c r="S165" s="99"/>
      <c r="T165" s="99"/>
      <c r="U165" s="99"/>
      <c r="V165" s="99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</row>
    <row r="166" spans="1:36" s="29" customFormat="1">
      <c r="A166" s="48">
        <f>IF(G166&lt;&gt;"",1+MAX($A$3:A165),"")</f>
        <v>134</v>
      </c>
      <c r="B166" s="230"/>
      <c r="C166" s="68"/>
      <c r="D166" s="50" t="s">
        <v>180</v>
      </c>
      <c r="E166" s="66">
        <v>215.27</v>
      </c>
      <c r="F166" s="51" t="s">
        <v>45</v>
      </c>
      <c r="G166" s="70">
        <v>0.05</v>
      </c>
      <c r="H166" s="71">
        <f t="shared" si="62"/>
        <v>226.0335</v>
      </c>
      <c r="I166" s="73">
        <f>0.52+(2.6)</f>
        <v>3.12</v>
      </c>
      <c r="J166" s="73">
        <f t="shared" si="63"/>
        <v>705.22451999999998</v>
      </c>
      <c r="K166" s="74">
        <v>9.0999999999999998E-2</v>
      </c>
      <c r="L166" s="75">
        <f t="shared" si="64"/>
        <v>20.569048500000001</v>
      </c>
      <c r="M166" s="76">
        <f>'LABOR SHEET'!C$5</f>
        <v>57.65</v>
      </c>
      <c r="N166" s="73">
        <f t="shared" si="65"/>
        <v>5.2461500000000001</v>
      </c>
      <c r="O166" s="73">
        <f t="shared" si="66"/>
        <v>1185.805646025</v>
      </c>
      <c r="P166" s="73">
        <f t="shared" si="67"/>
        <v>8.3661499999999993</v>
      </c>
      <c r="Q166" s="100">
        <f t="shared" si="68"/>
        <v>1891.030166025</v>
      </c>
      <c r="R166" s="90"/>
      <c r="S166" s="99"/>
      <c r="T166" s="99"/>
      <c r="U166" s="99"/>
      <c r="V166" s="99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</row>
    <row r="167" spans="1:36" s="29" customFormat="1">
      <c r="A167" s="48">
        <f>IF(G167&lt;&gt;"",1+MAX($A$3:A166),"")</f>
        <v>135</v>
      </c>
      <c r="B167" s="230"/>
      <c r="C167" s="68"/>
      <c r="D167" s="50" t="s">
        <v>181</v>
      </c>
      <c r="E167" s="66">
        <v>116.08</v>
      </c>
      <c r="F167" s="51" t="s">
        <v>45</v>
      </c>
      <c r="G167" s="70">
        <v>0.05</v>
      </c>
      <c r="H167" s="71">
        <f t="shared" si="62"/>
        <v>121.884</v>
      </c>
      <c r="I167" s="73">
        <f>0.65+(2.6)</f>
        <v>3.25</v>
      </c>
      <c r="J167" s="73">
        <f t="shared" si="63"/>
        <v>396.12299999999999</v>
      </c>
      <c r="K167" s="74">
        <v>0.10100000000000001</v>
      </c>
      <c r="L167" s="75">
        <f t="shared" si="64"/>
        <v>12.310283999999999</v>
      </c>
      <c r="M167" s="76">
        <f>'LABOR SHEET'!C$5</f>
        <v>57.65</v>
      </c>
      <c r="N167" s="73">
        <f t="shared" si="65"/>
        <v>5.8226500000000003</v>
      </c>
      <c r="O167" s="73">
        <f t="shared" si="66"/>
        <v>709.68787259999999</v>
      </c>
      <c r="P167" s="73">
        <f t="shared" si="67"/>
        <v>9.0726499999999994</v>
      </c>
      <c r="Q167" s="100">
        <f t="shared" si="68"/>
        <v>1105.8108726</v>
      </c>
      <c r="R167" s="90"/>
      <c r="S167" s="99"/>
      <c r="T167" s="99"/>
      <c r="U167" s="99"/>
      <c r="V167" s="99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</row>
    <row r="168" spans="1:36" s="29" customFormat="1">
      <c r="A168" s="48">
        <f>IF(G168&lt;&gt;"",1+MAX($A$3:A167),"")</f>
        <v>136</v>
      </c>
      <c r="B168" s="230"/>
      <c r="C168" s="68"/>
      <c r="D168" s="50" t="s">
        <v>182</v>
      </c>
      <c r="E168" s="66">
        <v>232.98</v>
      </c>
      <c r="F168" s="51" t="s">
        <v>45</v>
      </c>
      <c r="G168" s="70">
        <v>0.05</v>
      </c>
      <c r="H168" s="71">
        <f t="shared" si="62"/>
        <v>244.62899999999999</v>
      </c>
      <c r="I168" s="73">
        <f>0.8+(2.6)</f>
        <v>3.4</v>
      </c>
      <c r="J168" s="73">
        <f t="shared" si="63"/>
        <v>831.73860000000002</v>
      </c>
      <c r="K168" s="74">
        <v>0.111</v>
      </c>
      <c r="L168" s="75">
        <f t="shared" si="64"/>
        <v>27.153818999999999</v>
      </c>
      <c r="M168" s="76">
        <f>'LABOR SHEET'!C$5</f>
        <v>57.65</v>
      </c>
      <c r="N168" s="73">
        <f t="shared" si="65"/>
        <v>6.3991499999999997</v>
      </c>
      <c r="O168" s="73">
        <f t="shared" si="66"/>
        <v>1565.4176653500001</v>
      </c>
      <c r="P168" s="73">
        <f t="shared" si="67"/>
        <v>9.7991499999999991</v>
      </c>
      <c r="Q168" s="100">
        <f t="shared" si="68"/>
        <v>2397.15626535</v>
      </c>
      <c r="R168" s="90"/>
      <c r="S168" s="99"/>
      <c r="T168" s="99"/>
      <c r="U168" s="99"/>
      <c r="V168" s="99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</row>
    <row r="169" spans="1:36" s="29" customFormat="1">
      <c r="A169" s="48">
        <f>IF(G169&lt;&gt;"",1+MAX($A$3:A168),"")</f>
        <v>137</v>
      </c>
      <c r="B169" s="230"/>
      <c r="C169" s="68"/>
      <c r="D169" s="50" t="s">
        <v>183</v>
      </c>
      <c r="E169" s="66">
        <v>167.74</v>
      </c>
      <c r="F169" s="51" t="s">
        <v>45</v>
      </c>
      <c r="G169" s="70">
        <v>0.05</v>
      </c>
      <c r="H169" s="71">
        <f t="shared" si="62"/>
        <v>176.12700000000001</v>
      </c>
      <c r="I169" s="73">
        <f>0.9+(2.6)</f>
        <v>3.5</v>
      </c>
      <c r="J169" s="73">
        <f t="shared" si="63"/>
        <v>616.44449999999995</v>
      </c>
      <c r="K169" s="74">
        <v>0.121</v>
      </c>
      <c r="L169" s="75">
        <f t="shared" si="64"/>
        <v>21.311367000000001</v>
      </c>
      <c r="M169" s="76">
        <f>'LABOR SHEET'!C$5</f>
        <v>57.65</v>
      </c>
      <c r="N169" s="73">
        <f t="shared" si="65"/>
        <v>6.9756499999999999</v>
      </c>
      <c r="O169" s="73">
        <f t="shared" si="66"/>
        <v>1228.60030755</v>
      </c>
      <c r="P169" s="73">
        <f t="shared" si="67"/>
        <v>10.47565</v>
      </c>
      <c r="Q169" s="100">
        <f t="shared" si="68"/>
        <v>1845.0448075500001</v>
      </c>
      <c r="R169" s="90"/>
      <c r="S169" s="99"/>
      <c r="T169" s="99"/>
      <c r="U169" s="99"/>
      <c r="V169" s="99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</row>
    <row r="170" spans="1:36" s="29" customFormat="1">
      <c r="A170" s="48">
        <f>IF(G170&lt;&gt;"",1+MAX($A$3:A169),"")</f>
        <v>138</v>
      </c>
      <c r="B170" s="230"/>
      <c r="C170" s="68"/>
      <c r="D170" s="50" t="s">
        <v>184</v>
      </c>
      <c r="E170" s="66">
        <v>105</v>
      </c>
      <c r="F170" s="51" t="s">
        <v>45</v>
      </c>
      <c r="G170" s="70">
        <v>0.05</v>
      </c>
      <c r="H170" s="71">
        <f t="shared" si="62"/>
        <v>110.25</v>
      </c>
      <c r="I170" s="73">
        <f>(0.3/0.375*0.5)+(2.6)</f>
        <v>3</v>
      </c>
      <c r="J170" s="73">
        <f t="shared" si="63"/>
        <v>330.75</v>
      </c>
      <c r="K170" s="74">
        <v>8.1000000000000003E-2</v>
      </c>
      <c r="L170" s="75">
        <f t="shared" si="64"/>
        <v>8.9302499999999991</v>
      </c>
      <c r="M170" s="76">
        <f>'LABOR SHEET'!C$5</f>
        <v>57.65</v>
      </c>
      <c r="N170" s="73">
        <f t="shared" si="65"/>
        <v>4.6696499999999999</v>
      </c>
      <c r="O170" s="73">
        <f t="shared" si="66"/>
        <v>514.8289125</v>
      </c>
      <c r="P170" s="73">
        <f t="shared" si="67"/>
        <v>7.6696499999999999</v>
      </c>
      <c r="Q170" s="100">
        <f t="shared" si="68"/>
        <v>845.5789125</v>
      </c>
      <c r="R170" s="90"/>
      <c r="S170" s="99"/>
      <c r="T170" s="99"/>
      <c r="U170" s="99"/>
      <c r="V170" s="99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</row>
    <row r="171" spans="1:36" s="29" customFormat="1">
      <c r="A171" s="48" t="str">
        <f>IF(G171&lt;&gt;"",1+MAX($A$3:A170),"")</f>
        <v/>
      </c>
      <c r="B171" s="230"/>
      <c r="C171" s="68"/>
      <c r="D171" s="50"/>
      <c r="E171" s="66"/>
      <c r="F171" s="51"/>
      <c r="G171" s="70"/>
      <c r="H171" s="71"/>
      <c r="I171" s="77"/>
      <c r="J171" s="73"/>
      <c r="K171" s="74"/>
      <c r="L171" s="75"/>
      <c r="M171" s="76"/>
      <c r="N171" s="73"/>
      <c r="O171" s="73"/>
      <c r="P171" s="73"/>
      <c r="Q171" s="100"/>
      <c r="R171" s="90"/>
      <c r="S171" s="99"/>
      <c r="T171" s="99"/>
      <c r="U171" s="99"/>
      <c r="V171" s="99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</row>
    <row r="172" spans="1:36" s="29" customFormat="1">
      <c r="A172" s="48" t="str">
        <f>IF(G172&lt;&gt;"",1+MAX($A$3:A171),"")</f>
        <v/>
      </c>
      <c r="B172" s="230"/>
      <c r="C172" s="68"/>
      <c r="D172" s="69" t="s">
        <v>185</v>
      </c>
      <c r="E172" s="66"/>
      <c r="F172" s="51"/>
      <c r="G172" s="70"/>
      <c r="H172" s="71"/>
      <c r="I172" s="77"/>
      <c r="J172" s="73"/>
      <c r="K172" s="74"/>
      <c r="L172" s="75"/>
      <c r="M172" s="76"/>
      <c r="N172" s="73"/>
      <c r="O172" s="73"/>
      <c r="P172" s="73"/>
      <c r="Q172" s="100"/>
      <c r="R172" s="90"/>
      <c r="S172" s="99"/>
      <c r="T172" s="99"/>
      <c r="U172" s="99"/>
      <c r="V172" s="99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</row>
    <row r="173" spans="1:36" s="29" customFormat="1">
      <c r="A173" s="48">
        <f>IF(G173&lt;&gt;"",1+MAX($A$3:A172),"")</f>
        <v>139</v>
      </c>
      <c r="B173" s="230"/>
      <c r="C173" s="68"/>
      <c r="D173" s="50" t="s">
        <v>169</v>
      </c>
      <c r="E173" s="66">
        <v>35</v>
      </c>
      <c r="F173" s="51" t="s">
        <v>45</v>
      </c>
      <c r="G173" s="70">
        <v>0.05</v>
      </c>
      <c r="H173" s="71">
        <f t="shared" ref="H173:H178" si="69">E173*(1+G173)</f>
        <v>36.75</v>
      </c>
      <c r="I173" s="73">
        <f>0.3+(2.6)</f>
        <v>2.9</v>
      </c>
      <c r="J173" s="73">
        <f t="shared" ref="J173:J178" si="70">I173*H173</f>
        <v>106.575</v>
      </c>
      <c r="K173" s="74">
        <f>0.045+0.026</f>
        <v>7.0999999999999994E-2</v>
      </c>
      <c r="L173" s="75">
        <f t="shared" ref="L173:L178" si="71">+K173*H173</f>
        <v>2.6092499999999998</v>
      </c>
      <c r="M173" s="76">
        <f>'LABOR SHEET'!C$5</f>
        <v>57.65</v>
      </c>
      <c r="N173" s="73">
        <f t="shared" ref="N173:N178" si="72">K173*M173</f>
        <v>4.0931499999999996</v>
      </c>
      <c r="O173" s="73">
        <f t="shared" ref="O173:O178" si="73">M173*L173</f>
        <v>150.42326249999999</v>
      </c>
      <c r="P173" s="73">
        <f t="shared" ref="P173:P178" si="74">I173+N173</f>
        <v>6.99315</v>
      </c>
      <c r="Q173" s="100">
        <f t="shared" ref="Q173:Q178" si="75">P173*H173</f>
        <v>256.99826250000001</v>
      </c>
      <c r="R173" s="90"/>
      <c r="S173" s="99"/>
      <c r="T173" s="99"/>
      <c r="U173" s="99"/>
      <c r="V173" s="99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</row>
    <row r="174" spans="1:36" s="29" customFormat="1">
      <c r="A174" s="48">
        <f>IF(G174&lt;&gt;"",1+MAX($A$3:A173),"")</f>
        <v>140</v>
      </c>
      <c r="B174" s="230"/>
      <c r="C174" s="68"/>
      <c r="D174" s="50" t="s">
        <v>170</v>
      </c>
      <c r="E174" s="66">
        <v>205</v>
      </c>
      <c r="F174" s="51" t="s">
        <v>45</v>
      </c>
      <c r="G174" s="70">
        <v>0.05</v>
      </c>
      <c r="H174" s="71">
        <f t="shared" si="69"/>
        <v>215.25</v>
      </c>
      <c r="I174" s="73">
        <f>(0.3/0.375*0.5)+(2.6)</f>
        <v>3</v>
      </c>
      <c r="J174" s="73">
        <f t="shared" si="70"/>
        <v>645.75</v>
      </c>
      <c r="K174" s="74">
        <v>8.1000000000000003E-2</v>
      </c>
      <c r="L174" s="75">
        <f t="shared" si="71"/>
        <v>17.43525</v>
      </c>
      <c r="M174" s="76">
        <f>'LABOR SHEET'!C$5</f>
        <v>57.65</v>
      </c>
      <c r="N174" s="73">
        <f t="shared" si="72"/>
        <v>4.6696499999999999</v>
      </c>
      <c r="O174" s="73">
        <f t="shared" si="73"/>
        <v>1005.1421625</v>
      </c>
      <c r="P174" s="73">
        <f t="shared" si="74"/>
        <v>7.6696499999999999</v>
      </c>
      <c r="Q174" s="100">
        <f t="shared" si="75"/>
        <v>1650.8921625</v>
      </c>
      <c r="R174" s="90"/>
      <c r="S174" s="99"/>
      <c r="T174" s="99"/>
      <c r="U174" s="99"/>
      <c r="V174" s="99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</row>
    <row r="175" spans="1:36" s="29" customFormat="1">
      <c r="A175" s="48">
        <f>IF(G175&lt;&gt;"",1+MAX($A$3:A174),"")</f>
        <v>141</v>
      </c>
      <c r="B175" s="230"/>
      <c r="C175" s="68"/>
      <c r="D175" s="50" t="s">
        <v>171</v>
      </c>
      <c r="E175" s="66">
        <v>397.54</v>
      </c>
      <c r="F175" s="51" t="s">
        <v>45</v>
      </c>
      <c r="G175" s="70">
        <v>0.05</v>
      </c>
      <c r="H175" s="71">
        <f t="shared" si="69"/>
        <v>417.41699999999997</v>
      </c>
      <c r="I175" s="73">
        <f>0.52+(2.6)</f>
        <v>3.12</v>
      </c>
      <c r="J175" s="73">
        <f t="shared" si="70"/>
        <v>1302.34104</v>
      </c>
      <c r="K175" s="74">
        <v>9.0999999999999998E-2</v>
      </c>
      <c r="L175" s="75">
        <f t="shared" si="71"/>
        <v>37.984946999999998</v>
      </c>
      <c r="M175" s="76">
        <f>'LABOR SHEET'!C$5</f>
        <v>57.65</v>
      </c>
      <c r="N175" s="73">
        <f t="shared" si="72"/>
        <v>5.2461500000000001</v>
      </c>
      <c r="O175" s="73">
        <f t="shared" si="73"/>
        <v>2189.8321945500002</v>
      </c>
      <c r="P175" s="73">
        <f t="shared" si="74"/>
        <v>8.3661499999999993</v>
      </c>
      <c r="Q175" s="100">
        <f t="shared" si="75"/>
        <v>3492.17323455</v>
      </c>
      <c r="R175" s="90"/>
      <c r="S175" s="99"/>
      <c r="T175" s="99"/>
      <c r="U175" s="99"/>
      <c r="V175" s="99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</row>
    <row r="176" spans="1:36" s="29" customFormat="1">
      <c r="A176" s="48">
        <f>IF(G176&lt;&gt;"",1+MAX($A$3:A175),"")</f>
        <v>142</v>
      </c>
      <c r="B176" s="230"/>
      <c r="C176" s="68"/>
      <c r="D176" s="50" t="s">
        <v>172</v>
      </c>
      <c r="E176" s="66">
        <v>149.84</v>
      </c>
      <c r="F176" s="51" t="s">
        <v>45</v>
      </c>
      <c r="G176" s="70">
        <v>0.05</v>
      </c>
      <c r="H176" s="71">
        <f t="shared" si="69"/>
        <v>157.33199999999999</v>
      </c>
      <c r="I176" s="73">
        <f>0.65+(2.6)</f>
        <v>3.25</v>
      </c>
      <c r="J176" s="73">
        <f t="shared" si="70"/>
        <v>511.32900000000001</v>
      </c>
      <c r="K176" s="74">
        <v>0.10100000000000001</v>
      </c>
      <c r="L176" s="75">
        <f t="shared" si="71"/>
        <v>15.890532</v>
      </c>
      <c r="M176" s="76">
        <f>'LABOR SHEET'!C$5</f>
        <v>57.65</v>
      </c>
      <c r="N176" s="73">
        <f t="shared" si="72"/>
        <v>5.8226500000000003</v>
      </c>
      <c r="O176" s="73">
        <f t="shared" si="73"/>
        <v>916.08916980000004</v>
      </c>
      <c r="P176" s="73">
        <f t="shared" si="74"/>
        <v>9.0726499999999994</v>
      </c>
      <c r="Q176" s="100">
        <f t="shared" si="75"/>
        <v>1427.4181698</v>
      </c>
      <c r="R176" s="90"/>
      <c r="S176" s="99"/>
      <c r="T176" s="99"/>
      <c r="U176" s="99"/>
      <c r="V176" s="99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</row>
    <row r="177" spans="1:36" s="29" customFormat="1">
      <c r="A177" s="48">
        <f>IF(G177&lt;&gt;"",1+MAX($A$3:A176),"")</f>
        <v>143</v>
      </c>
      <c r="B177" s="230"/>
      <c r="C177" s="68"/>
      <c r="D177" s="50" t="s">
        <v>173</v>
      </c>
      <c r="E177" s="66">
        <v>71.84</v>
      </c>
      <c r="F177" s="51" t="s">
        <v>45</v>
      </c>
      <c r="G177" s="70">
        <v>0.05</v>
      </c>
      <c r="H177" s="71">
        <f t="shared" si="69"/>
        <v>75.432000000000002</v>
      </c>
      <c r="I177" s="73">
        <f>0.8+(2.6)</f>
        <v>3.4</v>
      </c>
      <c r="J177" s="73">
        <f t="shared" si="70"/>
        <v>256.46879999999999</v>
      </c>
      <c r="K177" s="74">
        <v>0.111</v>
      </c>
      <c r="L177" s="75">
        <f t="shared" si="71"/>
        <v>8.3729519999999997</v>
      </c>
      <c r="M177" s="76">
        <f>'LABOR SHEET'!C$5</f>
        <v>57.65</v>
      </c>
      <c r="N177" s="73">
        <f t="shared" si="72"/>
        <v>6.3991499999999997</v>
      </c>
      <c r="O177" s="73">
        <f t="shared" si="73"/>
        <v>482.70068279999998</v>
      </c>
      <c r="P177" s="73">
        <f t="shared" si="74"/>
        <v>9.7991499999999991</v>
      </c>
      <c r="Q177" s="100">
        <f t="shared" si="75"/>
        <v>739.16948279999997</v>
      </c>
      <c r="R177" s="90"/>
      <c r="S177" s="99"/>
      <c r="T177" s="99"/>
      <c r="U177" s="99"/>
      <c r="V177" s="99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</row>
    <row r="178" spans="1:36" s="29" customFormat="1">
      <c r="A178" s="48">
        <f>IF(G178&lt;&gt;"",1+MAX($A$3:A177),"")</f>
        <v>144</v>
      </c>
      <c r="B178" s="230"/>
      <c r="C178" s="68"/>
      <c r="D178" s="50" t="s">
        <v>174</v>
      </c>
      <c r="E178" s="66">
        <v>306.12</v>
      </c>
      <c r="F178" s="51" t="s">
        <v>45</v>
      </c>
      <c r="G178" s="70">
        <v>0.05</v>
      </c>
      <c r="H178" s="71">
        <f t="shared" si="69"/>
        <v>321.42599999999999</v>
      </c>
      <c r="I178" s="73">
        <f>0.9+(2.6)</f>
        <v>3.5</v>
      </c>
      <c r="J178" s="73">
        <f t="shared" si="70"/>
        <v>1124.991</v>
      </c>
      <c r="K178" s="74">
        <v>0.121</v>
      </c>
      <c r="L178" s="75">
        <f t="shared" si="71"/>
        <v>38.892546000000003</v>
      </c>
      <c r="M178" s="76">
        <f>'LABOR SHEET'!C$5</f>
        <v>57.65</v>
      </c>
      <c r="N178" s="73">
        <f t="shared" si="72"/>
        <v>6.9756499999999999</v>
      </c>
      <c r="O178" s="73">
        <f t="shared" si="73"/>
        <v>2242.1552769</v>
      </c>
      <c r="P178" s="73">
        <f t="shared" si="74"/>
        <v>10.47565</v>
      </c>
      <c r="Q178" s="100">
        <f t="shared" si="75"/>
        <v>3367.1462769</v>
      </c>
      <c r="R178" s="90"/>
      <c r="S178" s="99"/>
      <c r="T178" s="99"/>
      <c r="U178" s="99"/>
      <c r="V178" s="99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</row>
    <row r="179" spans="1:36" s="29" customFormat="1">
      <c r="A179" s="48" t="str">
        <f>IF(G179&lt;&gt;"",1+MAX($A$3:A178),"")</f>
        <v/>
      </c>
      <c r="B179" s="230"/>
      <c r="C179" s="68"/>
      <c r="D179" s="50"/>
      <c r="E179" s="66"/>
      <c r="F179" s="51"/>
      <c r="G179" s="70"/>
      <c r="H179" s="71"/>
      <c r="I179" s="77"/>
      <c r="J179" s="73"/>
      <c r="K179" s="74"/>
      <c r="L179" s="75"/>
      <c r="M179" s="76"/>
      <c r="N179" s="73"/>
      <c r="O179" s="73"/>
      <c r="P179" s="73"/>
      <c r="Q179" s="100"/>
      <c r="R179" s="90"/>
      <c r="S179" s="99"/>
      <c r="T179" s="99"/>
      <c r="U179" s="99"/>
      <c r="V179" s="99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</row>
    <row r="180" spans="1:36" s="29" customFormat="1">
      <c r="A180" s="48" t="str">
        <f>IF(G180&lt;&gt;"",1+MAX($A$3:A179),"")</f>
        <v/>
      </c>
      <c r="B180" s="230"/>
      <c r="C180" s="68"/>
      <c r="D180" s="69" t="s">
        <v>186</v>
      </c>
      <c r="E180" s="66"/>
      <c r="F180" s="51"/>
      <c r="G180" s="70"/>
      <c r="H180" s="71"/>
      <c r="I180" s="77"/>
      <c r="J180" s="73"/>
      <c r="K180" s="74"/>
      <c r="L180" s="75"/>
      <c r="M180" s="76"/>
      <c r="N180" s="73"/>
      <c r="O180" s="73"/>
      <c r="P180" s="73"/>
      <c r="Q180" s="100"/>
      <c r="R180" s="90"/>
      <c r="S180" s="99"/>
      <c r="T180" s="99"/>
      <c r="U180" s="99"/>
      <c r="V180" s="99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</row>
    <row r="181" spans="1:36" s="29" customFormat="1">
      <c r="A181" s="48">
        <f>IF(G181&lt;&gt;"",1+MAX($A$3:A180),"")</f>
        <v>145</v>
      </c>
      <c r="B181" s="230"/>
      <c r="C181" s="68"/>
      <c r="D181" s="50" t="s">
        <v>175</v>
      </c>
      <c r="E181" s="66">
        <v>51</v>
      </c>
      <c r="F181" s="51" t="s">
        <v>45</v>
      </c>
      <c r="G181" s="70">
        <v>0.05</v>
      </c>
      <c r="H181" s="71">
        <f t="shared" ref="H181:H186" si="76">E181*(1+G181)</f>
        <v>53.55</v>
      </c>
      <c r="I181" s="73">
        <f>1.2+(3.4)</f>
        <v>4.5999999999999996</v>
      </c>
      <c r="J181" s="73">
        <f t="shared" ref="J181:J186" si="77">I181*H181</f>
        <v>246.33</v>
      </c>
      <c r="K181" s="74">
        <v>0.13200000000000001</v>
      </c>
      <c r="L181" s="75">
        <f t="shared" ref="L181:L186" si="78">+K181*H181</f>
        <v>7.0686</v>
      </c>
      <c r="M181" s="76">
        <f>'LABOR SHEET'!C$5</f>
        <v>57.65</v>
      </c>
      <c r="N181" s="73">
        <f t="shared" ref="N181:N186" si="79">K181*M181</f>
        <v>7.6097999999999999</v>
      </c>
      <c r="O181" s="73">
        <f t="shared" ref="O181:O186" si="80">M181*L181</f>
        <v>407.50479000000001</v>
      </c>
      <c r="P181" s="73">
        <f t="shared" ref="P181:P186" si="81">I181+N181</f>
        <v>12.2098</v>
      </c>
      <c r="Q181" s="100">
        <f t="shared" ref="Q181:Q186" si="82">P181*H181</f>
        <v>653.83479</v>
      </c>
      <c r="R181" s="90"/>
      <c r="S181" s="99"/>
      <c r="T181" s="99"/>
      <c r="U181" s="99"/>
      <c r="V181" s="99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</row>
    <row r="182" spans="1:36" s="29" customFormat="1">
      <c r="A182" s="48">
        <f>IF(G182&lt;&gt;"",1+MAX($A$3:A181),"")</f>
        <v>146</v>
      </c>
      <c r="B182" s="230"/>
      <c r="C182" s="68"/>
      <c r="D182" s="50" t="s">
        <v>176</v>
      </c>
      <c r="E182" s="66">
        <v>232.23</v>
      </c>
      <c r="F182" s="51" t="s">
        <v>45</v>
      </c>
      <c r="G182" s="70">
        <v>0.05</v>
      </c>
      <c r="H182" s="71">
        <f t="shared" si="76"/>
        <v>243.8415</v>
      </c>
      <c r="I182" s="73">
        <f>1.3+(3.4)</f>
        <v>4.7</v>
      </c>
      <c r="J182" s="73">
        <f t="shared" si="77"/>
        <v>1146.0550499999999</v>
      </c>
      <c r="K182" s="74">
        <v>0.13600000000000001</v>
      </c>
      <c r="L182" s="75">
        <f t="shared" si="78"/>
        <v>33.162444000000001</v>
      </c>
      <c r="M182" s="76">
        <f>'LABOR SHEET'!C$5</f>
        <v>57.65</v>
      </c>
      <c r="N182" s="73">
        <f t="shared" si="79"/>
        <v>7.8403999999999998</v>
      </c>
      <c r="O182" s="73">
        <f t="shared" si="80"/>
        <v>1911.8148966000001</v>
      </c>
      <c r="P182" s="73">
        <f t="shared" si="81"/>
        <v>12.5404</v>
      </c>
      <c r="Q182" s="100">
        <f t="shared" si="82"/>
        <v>3057.8699465999998</v>
      </c>
      <c r="R182" s="90"/>
      <c r="S182" s="99"/>
      <c r="T182" s="99"/>
      <c r="U182" s="99"/>
      <c r="V182" s="99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</row>
    <row r="183" spans="1:36" s="29" customFormat="1">
      <c r="A183" s="48">
        <f>IF(G183&lt;&gt;"",1+MAX($A$3:A182),"")</f>
        <v>147</v>
      </c>
      <c r="B183" s="230"/>
      <c r="C183" s="68"/>
      <c r="D183" s="50" t="s">
        <v>177</v>
      </c>
      <c r="E183" s="66">
        <v>441.96</v>
      </c>
      <c r="F183" s="51" t="s">
        <v>45</v>
      </c>
      <c r="G183" s="70">
        <v>0.05</v>
      </c>
      <c r="H183" s="71">
        <f t="shared" si="76"/>
        <v>464.05799999999999</v>
      </c>
      <c r="I183" s="73">
        <f>(0.3/0.375*0.5)+(3.4)</f>
        <v>3.8</v>
      </c>
      <c r="J183" s="73">
        <f t="shared" si="77"/>
        <v>1763.4204</v>
      </c>
      <c r="K183" s="74">
        <v>8.1000000000000003E-2</v>
      </c>
      <c r="L183" s="75">
        <f t="shared" si="78"/>
        <v>37.588698000000001</v>
      </c>
      <c r="M183" s="76">
        <f>'LABOR SHEET'!C$5</f>
        <v>57.65</v>
      </c>
      <c r="N183" s="73">
        <f t="shared" si="79"/>
        <v>4.6696499999999999</v>
      </c>
      <c r="O183" s="73">
        <f t="shared" si="80"/>
        <v>2166.9884397000001</v>
      </c>
      <c r="P183" s="73">
        <f t="shared" si="81"/>
        <v>8.4696499999999997</v>
      </c>
      <c r="Q183" s="100">
        <f t="shared" si="82"/>
        <v>3930.4088397</v>
      </c>
      <c r="R183" s="90"/>
      <c r="S183" s="99"/>
      <c r="T183" s="99"/>
      <c r="U183" s="99"/>
      <c r="V183" s="99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</row>
    <row r="184" spans="1:36" s="29" customFormat="1">
      <c r="A184" s="48">
        <f>IF(G184&lt;&gt;"",1+MAX($A$3:A183),"")</f>
        <v>148</v>
      </c>
      <c r="B184" s="230"/>
      <c r="C184" s="68"/>
      <c r="D184" s="50" t="s">
        <v>178</v>
      </c>
      <c r="E184" s="66">
        <v>30</v>
      </c>
      <c r="F184" s="51" t="s">
        <v>45</v>
      </c>
      <c r="G184" s="70">
        <v>0.05</v>
      </c>
      <c r="H184" s="71">
        <f t="shared" si="76"/>
        <v>31.5</v>
      </c>
      <c r="I184" s="73">
        <f>0.3+(3.4)</f>
        <v>3.7</v>
      </c>
      <c r="J184" s="73">
        <f t="shared" si="77"/>
        <v>116.55</v>
      </c>
      <c r="K184" s="74">
        <v>7.0999999999999994E-2</v>
      </c>
      <c r="L184" s="75">
        <f t="shared" si="78"/>
        <v>2.2364999999999999</v>
      </c>
      <c r="M184" s="76">
        <f>'LABOR SHEET'!C$5</f>
        <v>57.65</v>
      </c>
      <c r="N184" s="73">
        <f t="shared" si="79"/>
        <v>4.0931499999999996</v>
      </c>
      <c r="O184" s="73">
        <f t="shared" si="80"/>
        <v>128.934225</v>
      </c>
      <c r="P184" s="73">
        <f t="shared" si="81"/>
        <v>7.7931499999999998</v>
      </c>
      <c r="Q184" s="100">
        <f t="shared" si="82"/>
        <v>245.48422500000001</v>
      </c>
      <c r="R184" s="90"/>
      <c r="S184" s="99"/>
      <c r="T184" s="99"/>
      <c r="U184" s="99"/>
      <c r="V184" s="99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</row>
    <row r="185" spans="1:36" s="29" customFormat="1">
      <c r="A185" s="48">
        <f>IF(G185&lt;&gt;"",1+MAX($A$3:A184),"")</f>
        <v>149</v>
      </c>
      <c r="B185" s="230"/>
      <c r="C185" s="68"/>
      <c r="D185" s="50" t="s">
        <v>179</v>
      </c>
      <c r="E185" s="66">
        <v>50</v>
      </c>
      <c r="F185" s="51" t="s">
        <v>45</v>
      </c>
      <c r="G185" s="70">
        <v>0.05</v>
      </c>
      <c r="H185" s="71">
        <f t="shared" si="76"/>
        <v>52.5</v>
      </c>
      <c r="I185" s="73">
        <f>(0.3/0.375*0.5)+(3.4)</f>
        <v>3.8</v>
      </c>
      <c r="J185" s="73">
        <f t="shared" si="77"/>
        <v>199.5</v>
      </c>
      <c r="K185" s="74">
        <v>8.1000000000000003E-2</v>
      </c>
      <c r="L185" s="75">
        <f t="shared" si="78"/>
        <v>4.2525000000000004</v>
      </c>
      <c r="M185" s="76">
        <f>'LABOR SHEET'!C$5</f>
        <v>57.65</v>
      </c>
      <c r="N185" s="73">
        <f t="shared" si="79"/>
        <v>4.6696499999999999</v>
      </c>
      <c r="O185" s="73">
        <f t="shared" si="80"/>
        <v>245.15662499999999</v>
      </c>
      <c r="P185" s="73">
        <f t="shared" si="81"/>
        <v>8.4696499999999997</v>
      </c>
      <c r="Q185" s="100">
        <f t="shared" si="82"/>
        <v>444.65662500000002</v>
      </c>
      <c r="R185" s="90"/>
      <c r="S185" s="99"/>
      <c r="T185" s="99"/>
      <c r="U185" s="99"/>
      <c r="V185" s="99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</row>
    <row r="186" spans="1:36" s="29" customFormat="1">
      <c r="A186" s="48">
        <f>IF(G186&lt;&gt;"",1+MAX($A$3:A185),"")</f>
        <v>150</v>
      </c>
      <c r="B186" s="230"/>
      <c r="C186" s="68"/>
      <c r="D186" s="50" t="s">
        <v>180</v>
      </c>
      <c r="E186" s="66">
        <v>215.27</v>
      </c>
      <c r="F186" s="51" t="s">
        <v>45</v>
      </c>
      <c r="G186" s="70">
        <v>0.05</v>
      </c>
      <c r="H186" s="71">
        <f t="shared" si="76"/>
        <v>226.0335</v>
      </c>
      <c r="I186" s="73">
        <f>0.52+(3.4)</f>
        <v>3.92</v>
      </c>
      <c r="J186" s="73">
        <f t="shared" si="77"/>
        <v>886.05132000000003</v>
      </c>
      <c r="K186" s="74">
        <v>9.0999999999999998E-2</v>
      </c>
      <c r="L186" s="75">
        <f t="shared" si="78"/>
        <v>20.569048500000001</v>
      </c>
      <c r="M186" s="76">
        <f>'LABOR SHEET'!C$5</f>
        <v>57.65</v>
      </c>
      <c r="N186" s="73">
        <f t="shared" si="79"/>
        <v>5.2461500000000001</v>
      </c>
      <c r="O186" s="73">
        <f t="shared" si="80"/>
        <v>1185.805646025</v>
      </c>
      <c r="P186" s="73">
        <f t="shared" si="81"/>
        <v>9.16615</v>
      </c>
      <c r="Q186" s="100">
        <f t="shared" si="82"/>
        <v>2071.856966025</v>
      </c>
      <c r="R186" s="90"/>
      <c r="S186" s="99"/>
      <c r="T186" s="99"/>
      <c r="U186" s="99"/>
      <c r="V186" s="99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</row>
    <row r="187" spans="1:36" s="29" customFormat="1">
      <c r="A187" s="48" t="str">
        <f>IF(G187&lt;&gt;"",1+MAX($A$3:A186),"")</f>
        <v/>
      </c>
      <c r="B187" s="230"/>
      <c r="C187" s="68"/>
      <c r="D187" s="50"/>
      <c r="E187" s="66"/>
      <c r="F187" s="51"/>
      <c r="G187" s="70"/>
      <c r="H187" s="71"/>
      <c r="I187" s="77"/>
      <c r="J187" s="73"/>
      <c r="K187" s="74"/>
      <c r="L187" s="75"/>
      <c r="M187" s="76"/>
      <c r="N187" s="73"/>
      <c r="O187" s="73"/>
      <c r="P187" s="73"/>
      <c r="Q187" s="100"/>
      <c r="R187" s="90"/>
      <c r="S187" s="99"/>
      <c r="T187" s="99"/>
      <c r="U187" s="99"/>
      <c r="V187" s="99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</row>
    <row r="188" spans="1:36" s="29" customFormat="1">
      <c r="A188" s="48" t="str">
        <f>IF(G188&lt;&gt;"",1+MAX($A$3:A187),"")</f>
        <v/>
      </c>
      <c r="B188" s="230"/>
      <c r="C188" s="68"/>
      <c r="D188" s="69" t="s">
        <v>187</v>
      </c>
      <c r="E188" s="66"/>
      <c r="F188" s="51"/>
      <c r="G188" s="70"/>
      <c r="H188" s="71"/>
      <c r="I188" s="77"/>
      <c r="J188" s="73"/>
      <c r="K188" s="74"/>
      <c r="L188" s="75"/>
      <c r="M188" s="76"/>
      <c r="N188" s="73"/>
      <c r="O188" s="73"/>
      <c r="P188" s="73"/>
      <c r="Q188" s="100"/>
      <c r="R188" s="90"/>
      <c r="S188" s="99"/>
      <c r="T188" s="99"/>
      <c r="U188" s="99"/>
      <c r="V188" s="99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</row>
    <row r="189" spans="1:36" s="29" customFormat="1">
      <c r="A189" s="48">
        <f>IF(G189&lt;&gt;"",1+MAX($A$3:A188),"")</f>
        <v>151</v>
      </c>
      <c r="B189" s="230"/>
      <c r="C189" s="68"/>
      <c r="D189" s="50" t="s">
        <v>181</v>
      </c>
      <c r="E189" s="66">
        <v>116.08</v>
      </c>
      <c r="F189" s="51" t="s">
        <v>45</v>
      </c>
      <c r="G189" s="70">
        <v>0.05</v>
      </c>
      <c r="H189" s="71">
        <f t="shared" ref="H189:H191" si="83">E189*(1+G189)</f>
        <v>121.884</v>
      </c>
      <c r="I189" s="73">
        <f>0.65+(3.9)</f>
        <v>4.55</v>
      </c>
      <c r="J189" s="73">
        <f t="shared" ref="J189:J191" si="84">I189*H189</f>
        <v>554.57219999999995</v>
      </c>
      <c r="K189" s="74">
        <v>0.10100000000000001</v>
      </c>
      <c r="L189" s="75">
        <f t="shared" ref="L189:L191" si="85">+K189*H189</f>
        <v>12.310283999999999</v>
      </c>
      <c r="M189" s="76">
        <f>'LABOR SHEET'!C$5</f>
        <v>57.65</v>
      </c>
      <c r="N189" s="73">
        <f t="shared" ref="N189:N191" si="86">K189*M189</f>
        <v>5.8226500000000003</v>
      </c>
      <c r="O189" s="73">
        <f t="shared" ref="O189:O191" si="87">M189*L189</f>
        <v>709.68787259999999</v>
      </c>
      <c r="P189" s="73">
        <f t="shared" ref="P189:P191" si="88">I189+N189</f>
        <v>10.37265</v>
      </c>
      <c r="Q189" s="100">
        <f t="shared" ref="Q189:Q191" si="89">P189*H189</f>
        <v>1264.2600726000001</v>
      </c>
      <c r="R189" s="90"/>
      <c r="S189" s="99"/>
      <c r="T189" s="99"/>
      <c r="U189" s="99"/>
      <c r="V189" s="99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</row>
    <row r="190" spans="1:36" s="29" customFormat="1">
      <c r="A190" s="48">
        <f>IF(G190&lt;&gt;"",1+MAX($A$3:A189),"")</f>
        <v>152</v>
      </c>
      <c r="B190" s="230"/>
      <c r="C190" s="68"/>
      <c r="D190" s="50" t="s">
        <v>182</v>
      </c>
      <c r="E190" s="66">
        <v>232.98</v>
      </c>
      <c r="F190" s="51" t="s">
        <v>45</v>
      </c>
      <c r="G190" s="70">
        <v>0.05</v>
      </c>
      <c r="H190" s="71">
        <f t="shared" si="83"/>
        <v>244.62899999999999</v>
      </c>
      <c r="I190" s="73">
        <f>0.8+(3.9)</f>
        <v>4.7</v>
      </c>
      <c r="J190" s="73">
        <f t="shared" si="84"/>
        <v>1149.7563</v>
      </c>
      <c r="K190" s="74">
        <v>0.111</v>
      </c>
      <c r="L190" s="75">
        <f t="shared" si="85"/>
        <v>27.153818999999999</v>
      </c>
      <c r="M190" s="76">
        <f>'LABOR SHEET'!C$5</f>
        <v>57.65</v>
      </c>
      <c r="N190" s="73">
        <f t="shared" si="86"/>
        <v>6.3991499999999997</v>
      </c>
      <c r="O190" s="73">
        <f t="shared" si="87"/>
        <v>1565.4176653500001</v>
      </c>
      <c r="P190" s="73">
        <f t="shared" si="88"/>
        <v>11.09915</v>
      </c>
      <c r="Q190" s="100">
        <f t="shared" si="89"/>
        <v>2715.1739653499999</v>
      </c>
      <c r="R190" s="90"/>
      <c r="S190" s="99"/>
      <c r="T190" s="99"/>
      <c r="U190" s="99"/>
      <c r="V190" s="99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</row>
    <row r="191" spans="1:36" s="29" customFormat="1">
      <c r="A191" s="48">
        <f>IF(G191&lt;&gt;"",1+MAX($A$3:A190),"")</f>
        <v>153</v>
      </c>
      <c r="B191" s="230"/>
      <c r="C191" s="68"/>
      <c r="D191" s="50" t="s">
        <v>183</v>
      </c>
      <c r="E191" s="66">
        <v>167.74</v>
      </c>
      <c r="F191" s="51" t="s">
        <v>45</v>
      </c>
      <c r="G191" s="70">
        <v>0.05</v>
      </c>
      <c r="H191" s="71">
        <f t="shared" si="83"/>
        <v>176.12700000000001</v>
      </c>
      <c r="I191" s="73">
        <f>0.9+(3.9)</f>
        <v>4.8</v>
      </c>
      <c r="J191" s="73">
        <f t="shared" si="84"/>
        <v>845.40959999999995</v>
      </c>
      <c r="K191" s="74">
        <v>0.121</v>
      </c>
      <c r="L191" s="75">
        <f t="shared" si="85"/>
        <v>21.311367000000001</v>
      </c>
      <c r="M191" s="76">
        <f>'LABOR SHEET'!C$5</f>
        <v>57.65</v>
      </c>
      <c r="N191" s="73">
        <f t="shared" si="86"/>
        <v>6.9756499999999999</v>
      </c>
      <c r="O191" s="73">
        <f t="shared" si="87"/>
        <v>1228.60030755</v>
      </c>
      <c r="P191" s="73">
        <f t="shared" si="88"/>
        <v>11.775650000000001</v>
      </c>
      <c r="Q191" s="100">
        <f t="shared" si="89"/>
        <v>2074.0099075500002</v>
      </c>
      <c r="R191" s="90"/>
      <c r="S191" s="99"/>
      <c r="T191" s="99"/>
      <c r="U191" s="99"/>
      <c r="V191" s="99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</row>
    <row r="192" spans="1:36" s="29" customFormat="1">
      <c r="A192" s="48" t="str">
        <f>IF(G192&lt;&gt;"",1+MAX($A$3:A191),"")</f>
        <v/>
      </c>
      <c r="B192" s="230"/>
      <c r="C192" s="68"/>
      <c r="D192" s="50"/>
      <c r="E192" s="66"/>
      <c r="F192" s="51"/>
      <c r="G192" s="70"/>
      <c r="H192" s="71"/>
      <c r="I192" s="77"/>
      <c r="J192" s="73"/>
      <c r="K192" s="74"/>
      <c r="L192" s="75"/>
      <c r="M192" s="76"/>
      <c r="N192" s="73"/>
      <c r="O192" s="73"/>
      <c r="P192" s="73"/>
      <c r="Q192" s="100"/>
      <c r="R192" s="90"/>
      <c r="S192" s="99"/>
      <c r="T192" s="99"/>
      <c r="U192" s="99"/>
      <c r="V192" s="99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</row>
    <row r="193" spans="1:36" s="29" customFormat="1">
      <c r="A193" s="48" t="str">
        <f>IF(G193&lt;&gt;"",1+MAX($A$3:A192),"")</f>
        <v/>
      </c>
      <c r="B193" s="230"/>
      <c r="C193" s="68"/>
      <c r="D193" s="72" t="s">
        <v>53</v>
      </c>
      <c r="E193" s="66"/>
      <c r="F193" s="51"/>
      <c r="G193" s="70"/>
      <c r="H193" s="71"/>
      <c r="I193" s="77"/>
      <c r="J193" s="73"/>
      <c r="K193" s="74"/>
      <c r="L193" s="75"/>
      <c r="M193" s="76"/>
      <c r="N193" s="73"/>
      <c r="O193" s="73"/>
      <c r="P193" s="73"/>
      <c r="Q193" s="100"/>
      <c r="R193" s="90"/>
      <c r="S193" s="99"/>
      <c r="T193" s="99"/>
      <c r="U193" s="99"/>
      <c r="V193" s="99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</row>
    <row r="194" spans="1:36" s="29" customFormat="1">
      <c r="A194" s="48">
        <f>IF(G194&lt;&gt;"",1+MAX($A$3:A193),"")</f>
        <v>154</v>
      </c>
      <c r="B194" s="230"/>
      <c r="C194" s="68"/>
      <c r="D194" s="50" t="s">
        <v>335</v>
      </c>
      <c r="E194" s="66">
        <v>96</v>
      </c>
      <c r="F194" s="51" t="s">
        <v>55</v>
      </c>
      <c r="G194" s="70">
        <v>0</v>
      </c>
      <c r="H194" s="71">
        <f t="shared" ref="H194:H234" si="90">E194*(1+G194)</f>
        <v>96</v>
      </c>
      <c r="I194" s="73">
        <v>2.48</v>
      </c>
      <c r="J194" s="73">
        <f t="shared" ref="J194:J234" si="91">I194*H194</f>
        <v>238.08</v>
      </c>
      <c r="K194" s="74">
        <v>0.45</v>
      </c>
      <c r="L194" s="75">
        <f t="shared" ref="L194:L234" si="92">+K194*H194</f>
        <v>43.2</v>
      </c>
      <c r="M194" s="76">
        <f>'LABOR SHEET'!C$5</f>
        <v>57.65</v>
      </c>
      <c r="N194" s="73">
        <f t="shared" ref="N194:N234" si="93">K194*M194</f>
        <v>25.942499999999999</v>
      </c>
      <c r="O194" s="73">
        <f t="shared" ref="O194:O234" si="94">M194*L194</f>
        <v>2490.48</v>
      </c>
      <c r="P194" s="73">
        <f t="shared" ref="P194:P234" si="95">I194+N194</f>
        <v>28.422499999999999</v>
      </c>
      <c r="Q194" s="100">
        <f t="shared" ref="Q194:Q234" si="96">P194*H194</f>
        <v>2728.56</v>
      </c>
      <c r="R194" s="90"/>
      <c r="S194" s="99"/>
      <c r="T194" s="99"/>
      <c r="U194" s="99"/>
      <c r="V194" s="99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</row>
    <row r="195" spans="1:36" s="29" customFormat="1">
      <c r="A195" s="48">
        <f>IF(G195&lt;&gt;"",1+MAX($A$3:A194),"")</f>
        <v>155</v>
      </c>
      <c r="B195" s="230"/>
      <c r="C195" s="68"/>
      <c r="D195" s="50" t="s">
        <v>336</v>
      </c>
      <c r="E195" s="66">
        <v>79</v>
      </c>
      <c r="F195" s="51" t="s">
        <v>55</v>
      </c>
      <c r="G195" s="70">
        <v>0</v>
      </c>
      <c r="H195" s="71">
        <f t="shared" si="90"/>
        <v>79</v>
      </c>
      <c r="I195" s="73">
        <v>6.5</v>
      </c>
      <c r="J195" s="73">
        <f t="shared" si="91"/>
        <v>513.5</v>
      </c>
      <c r="K195" s="74">
        <v>0.46</v>
      </c>
      <c r="L195" s="75">
        <f t="shared" si="92"/>
        <v>36.340000000000003</v>
      </c>
      <c r="M195" s="76">
        <f>'LABOR SHEET'!C$5</f>
        <v>57.65</v>
      </c>
      <c r="N195" s="73">
        <f t="shared" si="93"/>
        <v>26.518999999999998</v>
      </c>
      <c r="O195" s="73">
        <f t="shared" si="94"/>
        <v>2095.0010000000002</v>
      </c>
      <c r="P195" s="73">
        <f t="shared" si="95"/>
        <v>33.018999999999998</v>
      </c>
      <c r="Q195" s="100">
        <f t="shared" si="96"/>
        <v>2608.5010000000002</v>
      </c>
      <c r="R195" s="90"/>
      <c r="S195" s="99"/>
      <c r="T195" s="99"/>
      <c r="U195" s="99"/>
      <c r="V195" s="99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</row>
    <row r="196" spans="1:36" s="29" customFormat="1">
      <c r="A196" s="48">
        <f>IF(G196&lt;&gt;"",1+MAX($A$3:A195),"")</f>
        <v>156</v>
      </c>
      <c r="B196" s="230"/>
      <c r="C196" s="68"/>
      <c r="D196" s="50" t="s">
        <v>337</v>
      </c>
      <c r="E196" s="66">
        <v>18</v>
      </c>
      <c r="F196" s="51" t="s">
        <v>55</v>
      </c>
      <c r="G196" s="70">
        <v>0</v>
      </c>
      <c r="H196" s="71">
        <f t="shared" si="90"/>
        <v>18</v>
      </c>
      <c r="I196" s="73">
        <v>10.5</v>
      </c>
      <c r="J196" s="73">
        <f t="shared" si="91"/>
        <v>189</v>
      </c>
      <c r="K196" s="74">
        <v>0.47</v>
      </c>
      <c r="L196" s="75">
        <f t="shared" si="92"/>
        <v>8.4600000000000009</v>
      </c>
      <c r="M196" s="76">
        <f>'LABOR SHEET'!C$5</f>
        <v>57.65</v>
      </c>
      <c r="N196" s="73">
        <f t="shared" si="93"/>
        <v>27.095500000000001</v>
      </c>
      <c r="O196" s="73">
        <f t="shared" si="94"/>
        <v>487.71899999999999</v>
      </c>
      <c r="P196" s="73">
        <f t="shared" si="95"/>
        <v>37.595500000000001</v>
      </c>
      <c r="Q196" s="100">
        <f t="shared" si="96"/>
        <v>676.71900000000005</v>
      </c>
      <c r="R196" s="90"/>
      <c r="S196" s="99"/>
      <c r="T196" s="99"/>
      <c r="U196" s="99"/>
      <c r="V196" s="99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</row>
    <row r="197" spans="1:36" s="29" customFormat="1">
      <c r="A197" s="48">
        <f>IF(G197&lt;&gt;"",1+MAX($A$3:A196),"")</f>
        <v>157</v>
      </c>
      <c r="B197" s="230"/>
      <c r="C197" s="68"/>
      <c r="D197" s="50" t="s">
        <v>338</v>
      </c>
      <c r="E197" s="66">
        <v>13</v>
      </c>
      <c r="F197" s="51" t="s">
        <v>55</v>
      </c>
      <c r="G197" s="70">
        <v>0</v>
      </c>
      <c r="H197" s="71">
        <f t="shared" si="90"/>
        <v>13</v>
      </c>
      <c r="I197" s="73">
        <v>13.5</v>
      </c>
      <c r="J197" s="73">
        <f t="shared" si="91"/>
        <v>175.5</v>
      </c>
      <c r="K197" s="74">
        <v>0.48</v>
      </c>
      <c r="L197" s="75">
        <f t="shared" si="92"/>
        <v>6.24</v>
      </c>
      <c r="M197" s="76">
        <f>'LABOR SHEET'!C$5</f>
        <v>57.65</v>
      </c>
      <c r="N197" s="73">
        <f t="shared" si="93"/>
        <v>27.672000000000001</v>
      </c>
      <c r="O197" s="73">
        <f t="shared" si="94"/>
        <v>359.73599999999999</v>
      </c>
      <c r="P197" s="73">
        <f t="shared" si="95"/>
        <v>41.171999999999997</v>
      </c>
      <c r="Q197" s="100">
        <f t="shared" si="96"/>
        <v>535.23599999999999</v>
      </c>
      <c r="R197" s="90"/>
      <c r="S197" s="99"/>
      <c r="T197" s="99"/>
      <c r="U197" s="99"/>
      <c r="V197" s="99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</row>
    <row r="198" spans="1:36" s="29" customFormat="1">
      <c r="A198" s="48">
        <f>IF(G198&lt;&gt;"",1+MAX($A$3:A197),"")</f>
        <v>158</v>
      </c>
      <c r="B198" s="230"/>
      <c r="C198" s="68"/>
      <c r="D198" s="50" t="s">
        <v>339</v>
      </c>
      <c r="E198" s="66">
        <v>40</v>
      </c>
      <c r="F198" s="51" t="s">
        <v>55</v>
      </c>
      <c r="G198" s="70">
        <v>0</v>
      </c>
      <c r="H198" s="71">
        <f t="shared" si="90"/>
        <v>40</v>
      </c>
      <c r="I198" s="73">
        <v>16.5</v>
      </c>
      <c r="J198" s="73">
        <f t="shared" si="91"/>
        <v>660</v>
      </c>
      <c r="K198" s="74">
        <v>0.49</v>
      </c>
      <c r="L198" s="75">
        <f t="shared" si="92"/>
        <v>19.600000000000001</v>
      </c>
      <c r="M198" s="76">
        <f>'LABOR SHEET'!C$5</f>
        <v>57.65</v>
      </c>
      <c r="N198" s="73">
        <f t="shared" si="93"/>
        <v>28.2485</v>
      </c>
      <c r="O198" s="73">
        <f t="shared" si="94"/>
        <v>1129.94</v>
      </c>
      <c r="P198" s="73">
        <f t="shared" si="95"/>
        <v>44.7485</v>
      </c>
      <c r="Q198" s="100">
        <f t="shared" si="96"/>
        <v>1789.94</v>
      </c>
      <c r="R198" s="90"/>
      <c r="S198" s="99"/>
      <c r="T198" s="99"/>
      <c r="U198" s="99"/>
      <c r="V198" s="99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</row>
    <row r="199" spans="1:36" s="29" customFormat="1">
      <c r="A199" s="48">
        <f>IF(G199&lt;&gt;"",1+MAX($A$3:A198),"")</f>
        <v>159</v>
      </c>
      <c r="B199" s="230"/>
      <c r="C199" s="68"/>
      <c r="D199" s="50" t="s">
        <v>340</v>
      </c>
      <c r="E199" s="66">
        <v>6</v>
      </c>
      <c r="F199" s="51" t="s">
        <v>55</v>
      </c>
      <c r="G199" s="70">
        <v>0</v>
      </c>
      <c r="H199" s="71">
        <f t="shared" si="90"/>
        <v>6</v>
      </c>
      <c r="I199" s="73">
        <v>22.5</v>
      </c>
      <c r="J199" s="73">
        <f t="shared" si="91"/>
        <v>135</v>
      </c>
      <c r="K199" s="74">
        <v>0.5</v>
      </c>
      <c r="L199" s="75">
        <f t="shared" si="92"/>
        <v>3</v>
      </c>
      <c r="M199" s="76">
        <f>'LABOR SHEET'!C$5</f>
        <v>57.65</v>
      </c>
      <c r="N199" s="73">
        <f t="shared" si="93"/>
        <v>28.824999999999999</v>
      </c>
      <c r="O199" s="73">
        <f t="shared" si="94"/>
        <v>172.95</v>
      </c>
      <c r="P199" s="73">
        <f t="shared" si="95"/>
        <v>51.325000000000003</v>
      </c>
      <c r="Q199" s="100">
        <f t="shared" si="96"/>
        <v>307.95</v>
      </c>
      <c r="R199" s="90"/>
      <c r="S199" s="99"/>
      <c r="T199" s="99"/>
      <c r="U199" s="99"/>
      <c r="V199" s="99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</row>
    <row r="200" spans="1:36" s="29" customFormat="1">
      <c r="A200" s="48">
        <f>IF(G200&lt;&gt;"",1+MAX($A$3:A199),"")</f>
        <v>160</v>
      </c>
      <c r="B200" s="230"/>
      <c r="C200" s="68"/>
      <c r="D200" s="50" t="s">
        <v>341</v>
      </c>
      <c r="E200" s="66">
        <v>6</v>
      </c>
      <c r="F200" s="51" t="s">
        <v>55</v>
      </c>
      <c r="G200" s="70">
        <v>0</v>
      </c>
      <c r="H200" s="71">
        <f t="shared" si="90"/>
        <v>6</v>
      </c>
      <c r="I200" s="73">
        <v>4.49</v>
      </c>
      <c r="J200" s="73">
        <f t="shared" si="91"/>
        <v>26.94</v>
      </c>
      <c r="K200" s="74">
        <v>0.43</v>
      </c>
      <c r="L200" s="75">
        <f t="shared" si="92"/>
        <v>2.58</v>
      </c>
      <c r="M200" s="76">
        <f>'LABOR SHEET'!C$5</f>
        <v>57.65</v>
      </c>
      <c r="N200" s="73">
        <f t="shared" si="93"/>
        <v>24.7895</v>
      </c>
      <c r="O200" s="73">
        <f t="shared" si="94"/>
        <v>148.73699999999999</v>
      </c>
      <c r="P200" s="73">
        <f t="shared" si="95"/>
        <v>29.279499999999999</v>
      </c>
      <c r="Q200" s="100">
        <f t="shared" si="96"/>
        <v>175.67699999999999</v>
      </c>
      <c r="R200" s="90"/>
      <c r="S200" s="99"/>
      <c r="T200" s="99"/>
      <c r="U200" s="99"/>
      <c r="V200" s="99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</row>
    <row r="201" spans="1:36" s="29" customFormat="1">
      <c r="A201" s="48">
        <f>IF(G201&lt;&gt;"",1+MAX($A$3:A200),"")</f>
        <v>161</v>
      </c>
      <c r="B201" s="230"/>
      <c r="C201" s="68"/>
      <c r="D201" s="50" t="s">
        <v>342</v>
      </c>
      <c r="E201" s="66">
        <v>19</v>
      </c>
      <c r="F201" s="51" t="s">
        <v>55</v>
      </c>
      <c r="G201" s="70">
        <v>0</v>
      </c>
      <c r="H201" s="71">
        <f t="shared" si="90"/>
        <v>19</v>
      </c>
      <c r="I201" s="73">
        <v>7.75</v>
      </c>
      <c r="J201" s="73">
        <f t="shared" si="91"/>
        <v>147.25</v>
      </c>
      <c r="K201" s="74">
        <v>0.44</v>
      </c>
      <c r="L201" s="75">
        <f t="shared" si="92"/>
        <v>8.36</v>
      </c>
      <c r="M201" s="76">
        <f>'LABOR SHEET'!C$5</f>
        <v>57.65</v>
      </c>
      <c r="N201" s="73">
        <f t="shared" si="93"/>
        <v>25.366</v>
      </c>
      <c r="O201" s="73">
        <f t="shared" si="94"/>
        <v>481.95400000000001</v>
      </c>
      <c r="P201" s="73">
        <f t="shared" si="95"/>
        <v>33.116</v>
      </c>
      <c r="Q201" s="100">
        <f t="shared" si="96"/>
        <v>629.20399999999995</v>
      </c>
      <c r="R201" s="90"/>
      <c r="S201" s="99"/>
      <c r="T201" s="99"/>
      <c r="U201" s="99"/>
      <c r="V201" s="99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</row>
    <row r="202" spans="1:36" s="29" customFormat="1">
      <c r="A202" s="48">
        <f>IF(G202&lt;&gt;"",1+MAX($A$3:A201),"")</f>
        <v>162</v>
      </c>
      <c r="B202" s="230"/>
      <c r="C202" s="68"/>
      <c r="D202" s="50" t="s">
        <v>343</v>
      </c>
      <c r="E202" s="66">
        <v>20</v>
      </c>
      <c r="F202" s="51" t="s">
        <v>55</v>
      </c>
      <c r="G202" s="70">
        <v>0</v>
      </c>
      <c r="H202" s="71">
        <f t="shared" si="90"/>
        <v>20</v>
      </c>
      <c r="I202" s="73">
        <v>13.25</v>
      </c>
      <c r="J202" s="73">
        <f t="shared" si="91"/>
        <v>265</v>
      </c>
      <c r="K202" s="74">
        <v>0.45</v>
      </c>
      <c r="L202" s="75">
        <f t="shared" si="92"/>
        <v>9</v>
      </c>
      <c r="M202" s="76">
        <f>'LABOR SHEET'!C$5</f>
        <v>57.65</v>
      </c>
      <c r="N202" s="73">
        <f t="shared" si="93"/>
        <v>25.942499999999999</v>
      </c>
      <c r="O202" s="73">
        <f t="shared" si="94"/>
        <v>518.85</v>
      </c>
      <c r="P202" s="73">
        <f t="shared" si="95"/>
        <v>39.192500000000003</v>
      </c>
      <c r="Q202" s="100">
        <f t="shared" si="96"/>
        <v>783.85</v>
      </c>
      <c r="R202" s="90"/>
      <c r="S202" s="99"/>
      <c r="T202" s="99"/>
      <c r="U202" s="99"/>
      <c r="V202" s="99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</row>
    <row r="203" spans="1:36" s="29" customFormat="1">
      <c r="A203" s="48">
        <f>IF(G203&lt;&gt;"",1+MAX($A$3:A202),"")</f>
        <v>163</v>
      </c>
      <c r="B203" s="230"/>
      <c r="C203" s="68"/>
      <c r="D203" s="50" t="s">
        <v>344</v>
      </c>
      <c r="E203" s="66">
        <v>6</v>
      </c>
      <c r="F203" s="51" t="s">
        <v>55</v>
      </c>
      <c r="G203" s="70">
        <v>0</v>
      </c>
      <c r="H203" s="71">
        <f t="shared" si="90"/>
        <v>6</v>
      </c>
      <c r="I203" s="73">
        <v>15.9</v>
      </c>
      <c r="J203" s="73">
        <f t="shared" si="91"/>
        <v>95.4</v>
      </c>
      <c r="K203" s="74">
        <v>0.46</v>
      </c>
      <c r="L203" s="75">
        <f t="shared" si="92"/>
        <v>2.76</v>
      </c>
      <c r="M203" s="76">
        <f>'LABOR SHEET'!C$5</f>
        <v>57.65</v>
      </c>
      <c r="N203" s="73">
        <f t="shared" si="93"/>
        <v>26.518999999999998</v>
      </c>
      <c r="O203" s="73">
        <f t="shared" si="94"/>
        <v>159.114</v>
      </c>
      <c r="P203" s="73">
        <f t="shared" si="95"/>
        <v>42.418999999999997</v>
      </c>
      <c r="Q203" s="100">
        <f t="shared" si="96"/>
        <v>254.51400000000001</v>
      </c>
      <c r="R203" s="90"/>
      <c r="S203" s="99"/>
      <c r="T203" s="99"/>
      <c r="U203" s="99"/>
      <c r="V203" s="99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</row>
    <row r="204" spans="1:36" s="29" customFormat="1">
      <c r="A204" s="48">
        <f>IF(G204&lt;&gt;"",1+MAX($A$3:A203),"")</f>
        <v>164</v>
      </c>
      <c r="B204" s="230"/>
      <c r="C204" s="68"/>
      <c r="D204" s="50" t="s">
        <v>345</v>
      </c>
      <c r="E204" s="66">
        <v>9</v>
      </c>
      <c r="F204" s="51" t="s">
        <v>55</v>
      </c>
      <c r="G204" s="70">
        <v>0</v>
      </c>
      <c r="H204" s="71">
        <f t="shared" si="90"/>
        <v>9</v>
      </c>
      <c r="I204" s="73">
        <v>18.2</v>
      </c>
      <c r="J204" s="73">
        <f t="shared" si="91"/>
        <v>163.80000000000001</v>
      </c>
      <c r="K204" s="74">
        <v>0.47</v>
      </c>
      <c r="L204" s="75">
        <f t="shared" si="92"/>
        <v>4.2300000000000004</v>
      </c>
      <c r="M204" s="76">
        <f>'LABOR SHEET'!C$5</f>
        <v>57.65</v>
      </c>
      <c r="N204" s="73">
        <f t="shared" si="93"/>
        <v>27.095500000000001</v>
      </c>
      <c r="O204" s="73">
        <f t="shared" si="94"/>
        <v>243.8595</v>
      </c>
      <c r="P204" s="73">
        <f t="shared" si="95"/>
        <v>45.295499999999997</v>
      </c>
      <c r="Q204" s="100">
        <f t="shared" si="96"/>
        <v>407.65949999999998</v>
      </c>
      <c r="R204" s="90"/>
      <c r="S204" s="99"/>
      <c r="T204" s="99"/>
      <c r="U204" s="99"/>
      <c r="V204" s="99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</row>
    <row r="205" spans="1:36" s="29" customFormat="1">
      <c r="A205" s="48">
        <f>IF(G205&lt;&gt;"",1+MAX($A$3:A204),"")</f>
        <v>165</v>
      </c>
      <c r="B205" s="230"/>
      <c r="C205" s="68"/>
      <c r="D205" s="50" t="s">
        <v>346</v>
      </c>
      <c r="E205" s="66">
        <v>3</v>
      </c>
      <c r="F205" s="51" t="s">
        <v>55</v>
      </c>
      <c r="G205" s="70">
        <v>0</v>
      </c>
      <c r="H205" s="71">
        <f t="shared" si="90"/>
        <v>3</v>
      </c>
      <c r="I205" s="73">
        <v>21.2</v>
      </c>
      <c r="J205" s="73">
        <f t="shared" si="91"/>
        <v>63.6</v>
      </c>
      <c r="K205" s="74">
        <v>0.48</v>
      </c>
      <c r="L205" s="75">
        <f t="shared" si="92"/>
        <v>1.44</v>
      </c>
      <c r="M205" s="76">
        <f>'LABOR SHEET'!C$5</f>
        <v>57.65</v>
      </c>
      <c r="N205" s="73">
        <f t="shared" si="93"/>
        <v>27.672000000000001</v>
      </c>
      <c r="O205" s="73">
        <f t="shared" si="94"/>
        <v>83.016000000000005</v>
      </c>
      <c r="P205" s="73">
        <f t="shared" si="95"/>
        <v>48.872</v>
      </c>
      <c r="Q205" s="100">
        <f t="shared" si="96"/>
        <v>146.61600000000001</v>
      </c>
      <c r="R205" s="90"/>
      <c r="S205" s="99"/>
      <c r="T205" s="99"/>
      <c r="U205" s="99"/>
      <c r="V205" s="99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</row>
    <row r="206" spans="1:36" s="29" customFormat="1">
      <c r="A206" s="48">
        <f>IF(G206&lt;&gt;"",1+MAX($A$3:A205),"")</f>
        <v>166</v>
      </c>
      <c r="B206" s="230"/>
      <c r="C206" s="68"/>
      <c r="D206" s="50" t="s">
        <v>347</v>
      </c>
      <c r="E206" s="66">
        <v>1</v>
      </c>
      <c r="F206" s="51" t="s">
        <v>55</v>
      </c>
      <c r="G206" s="70">
        <v>0</v>
      </c>
      <c r="H206" s="71">
        <f t="shared" si="90"/>
        <v>1</v>
      </c>
      <c r="I206" s="73">
        <v>23.8</v>
      </c>
      <c r="J206" s="73">
        <f t="shared" si="91"/>
        <v>23.8</v>
      </c>
      <c r="K206" s="74">
        <v>0.49</v>
      </c>
      <c r="L206" s="75">
        <f t="shared" si="92"/>
        <v>0.49</v>
      </c>
      <c r="M206" s="76">
        <f>'LABOR SHEET'!C$5</f>
        <v>57.65</v>
      </c>
      <c r="N206" s="73">
        <f t="shared" si="93"/>
        <v>28.2485</v>
      </c>
      <c r="O206" s="73">
        <f t="shared" si="94"/>
        <v>28.2485</v>
      </c>
      <c r="P206" s="73">
        <f t="shared" si="95"/>
        <v>52.048499999999997</v>
      </c>
      <c r="Q206" s="100">
        <f t="shared" si="96"/>
        <v>52.048499999999997</v>
      </c>
      <c r="R206" s="90"/>
      <c r="S206" s="99"/>
      <c r="T206" s="99"/>
      <c r="U206" s="99"/>
      <c r="V206" s="99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</row>
    <row r="207" spans="1:36" s="29" customFormat="1">
      <c r="A207" s="48">
        <f>IF(G207&lt;&gt;"",1+MAX($A$3:A206),"")</f>
        <v>167</v>
      </c>
      <c r="B207" s="230"/>
      <c r="C207" s="68"/>
      <c r="D207" s="50" t="s">
        <v>348</v>
      </c>
      <c r="E207" s="66">
        <v>5</v>
      </c>
      <c r="F207" s="51" t="s">
        <v>55</v>
      </c>
      <c r="G207" s="70">
        <v>0</v>
      </c>
      <c r="H207" s="71">
        <f t="shared" si="90"/>
        <v>5</v>
      </c>
      <c r="I207" s="73">
        <v>28.5</v>
      </c>
      <c r="J207" s="73">
        <f t="shared" si="91"/>
        <v>142.5</v>
      </c>
      <c r="K207" s="74">
        <v>0.5</v>
      </c>
      <c r="L207" s="75">
        <f t="shared" si="92"/>
        <v>2.5</v>
      </c>
      <c r="M207" s="76">
        <f>'LABOR SHEET'!C$5</f>
        <v>57.65</v>
      </c>
      <c r="N207" s="73">
        <f t="shared" si="93"/>
        <v>28.824999999999999</v>
      </c>
      <c r="O207" s="73">
        <f t="shared" si="94"/>
        <v>144.125</v>
      </c>
      <c r="P207" s="73">
        <f t="shared" si="95"/>
        <v>57.325000000000003</v>
      </c>
      <c r="Q207" s="100">
        <f t="shared" si="96"/>
        <v>286.625</v>
      </c>
      <c r="R207" s="90"/>
      <c r="S207" s="99"/>
      <c r="T207" s="99"/>
      <c r="U207" s="99"/>
      <c r="V207" s="99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</row>
    <row r="208" spans="1:36" s="29" customFormat="1">
      <c r="A208" s="48">
        <f>IF(G208&lt;&gt;"",1+MAX($A$3:A207),"")</f>
        <v>168</v>
      </c>
      <c r="B208" s="230"/>
      <c r="C208" s="68"/>
      <c r="D208" s="50" t="s">
        <v>349</v>
      </c>
      <c r="E208" s="66">
        <v>5</v>
      </c>
      <c r="F208" s="51" t="s">
        <v>55</v>
      </c>
      <c r="G208" s="70">
        <v>0</v>
      </c>
      <c r="H208" s="71">
        <f t="shared" si="90"/>
        <v>5</v>
      </c>
      <c r="I208" s="73">
        <v>32.1</v>
      </c>
      <c r="J208" s="73">
        <f t="shared" si="91"/>
        <v>160.5</v>
      </c>
      <c r="K208" s="74">
        <v>0.51</v>
      </c>
      <c r="L208" s="75">
        <f t="shared" si="92"/>
        <v>2.5499999999999998</v>
      </c>
      <c r="M208" s="76">
        <f>'LABOR SHEET'!C$5</f>
        <v>57.65</v>
      </c>
      <c r="N208" s="73">
        <f t="shared" si="93"/>
        <v>29.401499999999999</v>
      </c>
      <c r="O208" s="73">
        <f t="shared" si="94"/>
        <v>147.00749999999999</v>
      </c>
      <c r="P208" s="73">
        <f t="shared" si="95"/>
        <v>61.5015</v>
      </c>
      <c r="Q208" s="100">
        <f t="shared" si="96"/>
        <v>307.50749999999999</v>
      </c>
      <c r="R208" s="90"/>
      <c r="S208" s="99"/>
      <c r="T208" s="99"/>
      <c r="U208" s="99"/>
      <c r="V208" s="99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</row>
    <row r="209" spans="1:36" s="29" customFormat="1">
      <c r="A209" s="48">
        <f>IF(G209&lt;&gt;"",1+MAX($A$3:A208),"")</f>
        <v>169</v>
      </c>
      <c r="B209" s="230"/>
      <c r="C209" s="68"/>
      <c r="D209" s="50" t="s">
        <v>350</v>
      </c>
      <c r="E209" s="66">
        <v>3</v>
      </c>
      <c r="F209" s="51" t="s">
        <v>55</v>
      </c>
      <c r="G209" s="70">
        <v>0</v>
      </c>
      <c r="H209" s="71">
        <f t="shared" si="90"/>
        <v>3</v>
      </c>
      <c r="I209" s="73">
        <v>34.4</v>
      </c>
      <c r="J209" s="73">
        <f t="shared" si="91"/>
        <v>103.2</v>
      </c>
      <c r="K209" s="74">
        <v>0.52</v>
      </c>
      <c r="L209" s="75">
        <f t="shared" si="92"/>
        <v>1.56</v>
      </c>
      <c r="M209" s="76">
        <f>'LABOR SHEET'!C$5</f>
        <v>57.65</v>
      </c>
      <c r="N209" s="73">
        <f t="shared" si="93"/>
        <v>29.978000000000002</v>
      </c>
      <c r="O209" s="73">
        <f t="shared" si="94"/>
        <v>89.933999999999997</v>
      </c>
      <c r="P209" s="73">
        <f t="shared" si="95"/>
        <v>64.378</v>
      </c>
      <c r="Q209" s="100">
        <f t="shared" si="96"/>
        <v>193.13399999999999</v>
      </c>
      <c r="R209" s="90"/>
      <c r="S209" s="99"/>
      <c r="T209" s="99"/>
      <c r="U209" s="99"/>
      <c r="V209" s="99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</row>
    <row r="210" spans="1:36" s="29" customFormat="1">
      <c r="A210" s="48">
        <f>IF(G210&lt;&gt;"",1+MAX($A$3:A209),"")</f>
        <v>170</v>
      </c>
      <c r="B210" s="230"/>
      <c r="C210" s="68"/>
      <c r="D210" s="50" t="s">
        <v>351</v>
      </c>
      <c r="E210" s="66">
        <v>1</v>
      </c>
      <c r="F210" s="51" t="s">
        <v>55</v>
      </c>
      <c r="G210" s="70">
        <v>0</v>
      </c>
      <c r="H210" s="71">
        <f t="shared" si="90"/>
        <v>1</v>
      </c>
      <c r="I210" s="73">
        <v>38.6</v>
      </c>
      <c r="J210" s="73">
        <f t="shared" si="91"/>
        <v>38.6</v>
      </c>
      <c r="K210" s="74">
        <v>0.53</v>
      </c>
      <c r="L210" s="75">
        <f t="shared" si="92"/>
        <v>0.53</v>
      </c>
      <c r="M210" s="76">
        <f>'LABOR SHEET'!C$5</f>
        <v>57.65</v>
      </c>
      <c r="N210" s="73">
        <f t="shared" si="93"/>
        <v>30.554500000000001</v>
      </c>
      <c r="O210" s="73">
        <f t="shared" si="94"/>
        <v>30.554500000000001</v>
      </c>
      <c r="P210" s="73">
        <f t="shared" si="95"/>
        <v>69.154499999999999</v>
      </c>
      <c r="Q210" s="100">
        <f t="shared" si="96"/>
        <v>69.154499999999999</v>
      </c>
      <c r="R210" s="90"/>
      <c r="S210" s="99"/>
      <c r="T210" s="99"/>
      <c r="U210" s="99"/>
      <c r="V210" s="99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</row>
    <row r="211" spans="1:36" s="29" customFormat="1">
      <c r="A211" s="48">
        <f>IF(G211&lt;&gt;"",1+MAX($A$3:A210),"")</f>
        <v>171</v>
      </c>
      <c r="B211" s="230"/>
      <c r="C211" s="68"/>
      <c r="D211" s="50" t="s">
        <v>352</v>
      </c>
      <c r="E211" s="66">
        <v>2</v>
      </c>
      <c r="F211" s="51" t="s">
        <v>55</v>
      </c>
      <c r="G211" s="70">
        <v>0</v>
      </c>
      <c r="H211" s="71">
        <f t="shared" si="90"/>
        <v>2</v>
      </c>
      <c r="I211" s="73">
        <v>45.2</v>
      </c>
      <c r="J211" s="73">
        <f t="shared" si="91"/>
        <v>90.4</v>
      </c>
      <c r="K211" s="74">
        <v>0.54</v>
      </c>
      <c r="L211" s="75">
        <f t="shared" si="92"/>
        <v>1.08</v>
      </c>
      <c r="M211" s="76">
        <f>'LABOR SHEET'!C$5</f>
        <v>57.65</v>
      </c>
      <c r="N211" s="73">
        <f t="shared" si="93"/>
        <v>31.131</v>
      </c>
      <c r="O211" s="73">
        <f t="shared" si="94"/>
        <v>62.262</v>
      </c>
      <c r="P211" s="73">
        <f t="shared" si="95"/>
        <v>76.331000000000003</v>
      </c>
      <c r="Q211" s="100">
        <f t="shared" si="96"/>
        <v>152.66200000000001</v>
      </c>
      <c r="R211" s="90"/>
      <c r="S211" s="99"/>
      <c r="T211" s="99"/>
      <c r="U211" s="99"/>
      <c r="V211" s="99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</row>
    <row r="212" spans="1:36" s="29" customFormat="1">
      <c r="A212" s="48">
        <f>IF(G212&lt;&gt;"",1+MAX($A$3:A211),"")</f>
        <v>172</v>
      </c>
      <c r="B212" s="230"/>
      <c r="C212" s="68"/>
      <c r="D212" s="50" t="s">
        <v>353</v>
      </c>
      <c r="E212" s="66">
        <v>2</v>
      </c>
      <c r="F212" s="51" t="s">
        <v>55</v>
      </c>
      <c r="G212" s="70">
        <v>0</v>
      </c>
      <c r="H212" s="71">
        <f t="shared" si="90"/>
        <v>2</v>
      </c>
      <c r="I212" s="73">
        <v>50.2</v>
      </c>
      <c r="J212" s="73">
        <f t="shared" si="91"/>
        <v>100.4</v>
      </c>
      <c r="K212" s="74">
        <v>0.55000000000000004</v>
      </c>
      <c r="L212" s="75">
        <f t="shared" si="92"/>
        <v>1.1000000000000001</v>
      </c>
      <c r="M212" s="76">
        <f>'LABOR SHEET'!C$5</f>
        <v>57.65</v>
      </c>
      <c r="N212" s="73">
        <f t="shared" si="93"/>
        <v>31.7075</v>
      </c>
      <c r="O212" s="73">
        <f t="shared" si="94"/>
        <v>63.414999999999999</v>
      </c>
      <c r="P212" s="73">
        <f t="shared" si="95"/>
        <v>81.907499999999999</v>
      </c>
      <c r="Q212" s="100">
        <f t="shared" si="96"/>
        <v>163.815</v>
      </c>
      <c r="R212" s="90"/>
      <c r="S212" s="99"/>
      <c r="T212" s="99"/>
      <c r="U212" s="99"/>
      <c r="V212" s="99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</row>
    <row r="213" spans="1:36" s="29" customFormat="1">
      <c r="A213" s="48">
        <f>IF(G213&lt;&gt;"",1+MAX($A$3:A212),"")</f>
        <v>173</v>
      </c>
      <c r="B213" s="230"/>
      <c r="C213" s="68"/>
      <c r="D213" s="50" t="s">
        <v>354</v>
      </c>
      <c r="E213" s="66">
        <v>1</v>
      </c>
      <c r="F213" s="51" t="s">
        <v>55</v>
      </c>
      <c r="G213" s="70">
        <v>0</v>
      </c>
      <c r="H213" s="71">
        <f t="shared" si="90"/>
        <v>1</v>
      </c>
      <c r="I213" s="73">
        <v>58.1</v>
      </c>
      <c r="J213" s="73">
        <f t="shared" si="91"/>
        <v>58.1</v>
      </c>
      <c r="K213" s="74">
        <v>0.56000000000000005</v>
      </c>
      <c r="L213" s="75">
        <f t="shared" si="92"/>
        <v>0.56000000000000005</v>
      </c>
      <c r="M213" s="76">
        <f>'LABOR SHEET'!C$5</f>
        <v>57.65</v>
      </c>
      <c r="N213" s="73">
        <f t="shared" si="93"/>
        <v>32.283999999999999</v>
      </c>
      <c r="O213" s="73">
        <f t="shared" si="94"/>
        <v>32.283999999999999</v>
      </c>
      <c r="P213" s="73">
        <f t="shared" si="95"/>
        <v>90.384</v>
      </c>
      <c r="Q213" s="100">
        <f t="shared" si="96"/>
        <v>90.384</v>
      </c>
      <c r="R213" s="90"/>
      <c r="S213" s="99"/>
      <c r="T213" s="99"/>
      <c r="U213" s="99"/>
      <c r="V213" s="99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</row>
    <row r="214" spans="1:36" s="29" customFormat="1">
      <c r="A214" s="48">
        <f>IF(G214&lt;&gt;"",1+MAX($A$3:A213),"")</f>
        <v>174</v>
      </c>
      <c r="B214" s="230"/>
      <c r="C214" s="68"/>
      <c r="D214" s="50" t="s">
        <v>355</v>
      </c>
      <c r="E214" s="66">
        <v>1</v>
      </c>
      <c r="F214" s="51" t="s">
        <v>55</v>
      </c>
      <c r="G214" s="70">
        <v>0</v>
      </c>
      <c r="H214" s="71">
        <f t="shared" si="90"/>
        <v>1</v>
      </c>
      <c r="I214" s="73">
        <v>64.2</v>
      </c>
      <c r="J214" s="73">
        <f t="shared" si="91"/>
        <v>64.2</v>
      </c>
      <c r="K214" s="74">
        <v>0.56999999999999995</v>
      </c>
      <c r="L214" s="75">
        <f t="shared" si="92"/>
        <v>0.56999999999999995</v>
      </c>
      <c r="M214" s="76">
        <f>'LABOR SHEET'!C$5</f>
        <v>57.65</v>
      </c>
      <c r="N214" s="73">
        <f t="shared" si="93"/>
        <v>32.860500000000002</v>
      </c>
      <c r="O214" s="73">
        <f t="shared" si="94"/>
        <v>32.860500000000002</v>
      </c>
      <c r="P214" s="73">
        <f t="shared" si="95"/>
        <v>97.060500000000005</v>
      </c>
      <c r="Q214" s="100">
        <f t="shared" si="96"/>
        <v>97.060500000000005</v>
      </c>
      <c r="R214" s="90"/>
      <c r="S214" s="99"/>
      <c r="T214" s="99"/>
      <c r="U214" s="99"/>
      <c r="V214" s="99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</row>
    <row r="215" spans="1:36" s="29" customFormat="1">
      <c r="A215" s="48">
        <f>IF(G215&lt;&gt;"",1+MAX($A$3:A214),"")</f>
        <v>175</v>
      </c>
      <c r="B215" s="230"/>
      <c r="C215" s="68"/>
      <c r="D215" s="50" t="s">
        <v>356</v>
      </c>
      <c r="E215" s="66">
        <v>10</v>
      </c>
      <c r="F215" s="51" t="s">
        <v>55</v>
      </c>
      <c r="G215" s="70">
        <v>0</v>
      </c>
      <c r="H215" s="71">
        <f t="shared" si="90"/>
        <v>10</v>
      </c>
      <c r="I215" s="73">
        <v>70.2</v>
      </c>
      <c r="J215" s="73">
        <f t="shared" si="91"/>
        <v>702</v>
      </c>
      <c r="K215" s="74">
        <v>0.57999999999999996</v>
      </c>
      <c r="L215" s="75">
        <f t="shared" si="92"/>
        <v>5.8</v>
      </c>
      <c r="M215" s="76">
        <f>'LABOR SHEET'!C$5</f>
        <v>57.65</v>
      </c>
      <c r="N215" s="73">
        <f t="shared" si="93"/>
        <v>33.436999999999998</v>
      </c>
      <c r="O215" s="73">
        <f t="shared" si="94"/>
        <v>334.37</v>
      </c>
      <c r="P215" s="73">
        <f t="shared" si="95"/>
        <v>103.637</v>
      </c>
      <c r="Q215" s="100">
        <f t="shared" si="96"/>
        <v>1036.3699999999999</v>
      </c>
      <c r="R215" s="90"/>
      <c r="S215" s="99"/>
      <c r="T215" s="99"/>
      <c r="U215" s="99"/>
      <c r="V215" s="99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</row>
    <row r="216" spans="1:36" s="29" customFormat="1">
      <c r="A216" s="48">
        <f>IF(G216&lt;&gt;"",1+MAX($A$3:A215),"")</f>
        <v>176</v>
      </c>
      <c r="B216" s="230"/>
      <c r="C216" s="68"/>
      <c r="D216" s="50" t="s">
        <v>357</v>
      </c>
      <c r="E216" s="66">
        <v>2</v>
      </c>
      <c r="F216" s="51" t="s">
        <v>55</v>
      </c>
      <c r="G216" s="70">
        <v>0</v>
      </c>
      <c r="H216" s="71">
        <f t="shared" si="90"/>
        <v>2</v>
      </c>
      <c r="I216" s="73">
        <v>85.2</v>
      </c>
      <c r="J216" s="73">
        <f t="shared" si="91"/>
        <v>170.4</v>
      </c>
      <c r="K216" s="74">
        <v>0.59</v>
      </c>
      <c r="L216" s="75">
        <f t="shared" si="92"/>
        <v>1.18</v>
      </c>
      <c r="M216" s="76">
        <f>'LABOR SHEET'!C$5</f>
        <v>57.65</v>
      </c>
      <c r="N216" s="73">
        <f t="shared" si="93"/>
        <v>34.013500000000001</v>
      </c>
      <c r="O216" s="73">
        <f t="shared" si="94"/>
        <v>68.027000000000001</v>
      </c>
      <c r="P216" s="73">
        <f t="shared" si="95"/>
        <v>119.2135</v>
      </c>
      <c r="Q216" s="100">
        <f t="shared" si="96"/>
        <v>238.42699999999999</v>
      </c>
      <c r="R216" s="90"/>
      <c r="S216" s="99"/>
      <c r="T216" s="99"/>
      <c r="U216" s="99"/>
      <c r="V216" s="99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</row>
    <row r="217" spans="1:36" s="29" customFormat="1">
      <c r="A217" s="48">
        <f>IF(G217&lt;&gt;"",1+MAX($A$3:A216),"")</f>
        <v>177</v>
      </c>
      <c r="B217" s="230"/>
      <c r="C217" s="68"/>
      <c r="D217" s="50" t="s">
        <v>358</v>
      </c>
      <c r="E217" s="66">
        <v>1</v>
      </c>
      <c r="F217" s="51" t="s">
        <v>55</v>
      </c>
      <c r="G217" s="70">
        <v>0</v>
      </c>
      <c r="H217" s="71">
        <f t="shared" si="90"/>
        <v>1</v>
      </c>
      <c r="I217" s="73">
        <v>90.4</v>
      </c>
      <c r="J217" s="73">
        <f t="shared" si="91"/>
        <v>90.4</v>
      </c>
      <c r="K217" s="74">
        <v>0.6</v>
      </c>
      <c r="L217" s="75">
        <f t="shared" si="92"/>
        <v>0.6</v>
      </c>
      <c r="M217" s="76">
        <f>'LABOR SHEET'!C$5</f>
        <v>57.65</v>
      </c>
      <c r="N217" s="73">
        <f t="shared" si="93"/>
        <v>34.590000000000003</v>
      </c>
      <c r="O217" s="73">
        <f t="shared" si="94"/>
        <v>34.590000000000003</v>
      </c>
      <c r="P217" s="73">
        <f t="shared" si="95"/>
        <v>124.99</v>
      </c>
      <c r="Q217" s="100">
        <f t="shared" si="96"/>
        <v>124.99</v>
      </c>
      <c r="R217" s="90"/>
      <c r="S217" s="99"/>
      <c r="T217" s="99"/>
      <c r="U217" s="99"/>
      <c r="V217" s="99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</row>
    <row r="218" spans="1:36" s="29" customFormat="1">
      <c r="A218" s="48">
        <f>IF(G218&lt;&gt;"",1+MAX($A$3:A217),"")</f>
        <v>178</v>
      </c>
      <c r="B218" s="230"/>
      <c r="C218" s="68"/>
      <c r="D218" s="50" t="s">
        <v>359</v>
      </c>
      <c r="E218" s="66">
        <v>2</v>
      </c>
      <c r="F218" s="51" t="s">
        <v>55</v>
      </c>
      <c r="G218" s="70">
        <v>0</v>
      </c>
      <c r="H218" s="71">
        <f t="shared" si="90"/>
        <v>2</v>
      </c>
      <c r="I218" s="73">
        <v>96.5</v>
      </c>
      <c r="J218" s="73">
        <f t="shared" si="91"/>
        <v>193</v>
      </c>
      <c r="K218" s="74">
        <v>0.61</v>
      </c>
      <c r="L218" s="75">
        <f t="shared" si="92"/>
        <v>1.22</v>
      </c>
      <c r="M218" s="76">
        <f>'LABOR SHEET'!C$5</f>
        <v>57.65</v>
      </c>
      <c r="N218" s="73">
        <f t="shared" si="93"/>
        <v>35.166499999999999</v>
      </c>
      <c r="O218" s="73">
        <f t="shared" si="94"/>
        <v>70.332999999999998</v>
      </c>
      <c r="P218" s="73">
        <f t="shared" si="95"/>
        <v>131.66650000000001</v>
      </c>
      <c r="Q218" s="100">
        <f t="shared" si="96"/>
        <v>263.33300000000003</v>
      </c>
      <c r="R218" s="90"/>
      <c r="S218" s="99"/>
      <c r="T218" s="99"/>
      <c r="U218" s="99"/>
      <c r="V218" s="99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</row>
    <row r="219" spans="1:36" s="29" customFormat="1">
      <c r="A219" s="48">
        <f>IF(G219&lt;&gt;"",1+MAX($A$3:A218),"")</f>
        <v>179</v>
      </c>
      <c r="B219" s="230"/>
      <c r="C219" s="68"/>
      <c r="D219" s="50" t="s">
        <v>360</v>
      </c>
      <c r="E219" s="66">
        <v>1</v>
      </c>
      <c r="F219" s="51" t="s">
        <v>55</v>
      </c>
      <c r="G219" s="70">
        <v>0</v>
      </c>
      <c r="H219" s="71">
        <f t="shared" si="90"/>
        <v>1</v>
      </c>
      <c r="I219" s="73">
        <v>100</v>
      </c>
      <c r="J219" s="73">
        <f t="shared" si="91"/>
        <v>100</v>
      </c>
      <c r="K219" s="74">
        <v>0.62</v>
      </c>
      <c r="L219" s="75">
        <f t="shared" si="92"/>
        <v>0.62</v>
      </c>
      <c r="M219" s="76">
        <f>'LABOR SHEET'!C$5</f>
        <v>57.65</v>
      </c>
      <c r="N219" s="73">
        <f t="shared" si="93"/>
        <v>35.743000000000002</v>
      </c>
      <c r="O219" s="73">
        <f t="shared" si="94"/>
        <v>35.743000000000002</v>
      </c>
      <c r="P219" s="73">
        <f t="shared" si="95"/>
        <v>135.74299999999999</v>
      </c>
      <c r="Q219" s="100">
        <f t="shared" si="96"/>
        <v>135.74299999999999</v>
      </c>
      <c r="R219" s="90"/>
      <c r="S219" s="99"/>
      <c r="T219" s="99"/>
      <c r="U219" s="99"/>
      <c r="V219" s="99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</row>
    <row r="220" spans="1:36" s="29" customFormat="1">
      <c r="A220" s="48">
        <f>IF(G220&lt;&gt;"",1+MAX($A$3:A219),"")</f>
        <v>180</v>
      </c>
      <c r="B220" s="230"/>
      <c r="C220" s="68"/>
      <c r="D220" s="50" t="s">
        <v>361</v>
      </c>
      <c r="E220" s="66">
        <v>1</v>
      </c>
      <c r="F220" s="51" t="s">
        <v>55</v>
      </c>
      <c r="G220" s="70">
        <v>0</v>
      </c>
      <c r="H220" s="71">
        <f t="shared" si="90"/>
        <v>1</v>
      </c>
      <c r="I220" s="73">
        <v>105</v>
      </c>
      <c r="J220" s="73">
        <f t="shared" si="91"/>
        <v>105</v>
      </c>
      <c r="K220" s="74">
        <v>0.63</v>
      </c>
      <c r="L220" s="75">
        <f t="shared" si="92"/>
        <v>0.63</v>
      </c>
      <c r="M220" s="76">
        <f>'LABOR SHEET'!C$5</f>
        <v>57.65</v>
      </c>
      <c r="N220" s="73">
        <f t="shared" si="93"/>
        <v>36.319499999999998</v>
      </c>
      <c r="O220" s="73">
        <f t="shared" si="94"/>
        <v>36.319499999999998</v>
      </c>
      <c r="P220" s="73">
        <f t="shared" si="95"/>
        <v>141.31950000000001</v>
      </c>
      <c r="Q220" s="100">
        <f t="shared" si="96"/>
        <v>141.31950000000001</v>
      </c>
      <c r="R220" s="90"/>
      <c r="S220" s="99"/>
      <c r="T220" s="99"/>
      <c r="U220" s="99"/>
      <c r="V220" s="99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</row>
    <row r="221" spans="1:36" s="29" customFormat="1">
      <c r="A221" s="48">
        <f>IF(G221&lt;&gt;"",1+MAX($A$3:A220),"")</f>
        <v>181</v>
      </c>
      <c r="B221" s="230"/>
      <c r="C221" s="68"/>
      <c r="D221" s="50" t="s">
        <v>362</v>
      </c>
      <c r="E221" s="66">
        <v>3</v>
      </c>
      <c r="F221" s="51" t="s">
        <v>55</v>
      </c>
      <c r="G221" s="70">
        <v>0</v>
      </c>
      <c r="H221" s="71">
        <f t="shared" si="90"/>
        <v>3</v>
      </c>
      <c r="I221" s="73">
        <v>108</v>
      </c>
      <c r="J221" s="73">
        <f t="shared" si="91"/>
        <v>324</v>
      </c>
      <c r="K221" s="74">
        <v>0.64</v>
      </c>
      <c r="L221" s="75">
        <f t="shared" si="92"/>
        <v>1.92</v>
      </c>
      <c r="M221" s="76">
        <f>'LABOR SHEET'!C$5</f>
        <v>57.65</v>
      </c>
      <c r="N221" s="73">
        <f t="shared" si="93"/>
        <v>36.896000000000001</v>
      </c>
      <c r="O221" s="73">
        <f t="shared" si="94"/>
        <v>110.688</v>
      </c>
      <c r="P221" s="73">
        <f t="shared" si="95"/>
        <v>144.89599999999999</v>
      </c>
      <c r="Q221" s="100">
        <f t="shared" si="96"/>
        <v>434.68799999999999</v>
      </c>
      <c r="R221" s="90"/>
      <c r="S221" s="99"/>
      <c r="T221" s="99"/>
      <c r="U221" s="99"/>
      <c r="V221" s="99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</row>
    <row r="222" spans="1:36" s="29" customFormat="1">
      <c r="A222" s="48">
        <f>IF(G222&lt;&gt;"",1+MAX($A$3:A221),"")</f>
        <v>182</v>
      </c>
      <c r="B222" s="230"/>
      <c r="C222" s="68"/>
      <c r="D222" s="50" t="s">
        <v>363</v>
      </c>
      <c r="E222" s="66">
        <v>12</v>
      </c>
      <c r="F222" s="51" t="s">
        <v>55</v>
      </c>
      <c r="G222" s="70">
        <v>0</v>
      </c>
      <c r="H222" s="71">
        <f t="shared" si="90"/>
        <v>12</v>
      </c>
      <c r="I222" s="73">
        <v>2.23</v>
      </c>
      <c r="J222" s="73">
        <f t="shared" si="91"/>
        <v>26.76</v>
      </c>
      <c r="K222" s="74">
        <v>0.35</v>
      </c>
      <c r="L222" s="75">
        <f t="shared" si="92"/>
        <v>4.2</v>
      </c>
      <c r="M222" s="76">
        <f>'LABOR SHEET'!C$5</f>
        <v>57.65</v>
      </c>
      <c r="N222" s="73">
        <f t="shared" si="93"/>
        <v>20.177499999999998</v>
      </c>
      <c r="O222" s="73">
        <f t="shared" si="94"/>
        <v>242.13</v>
      </c>
      <c r="P222" s="73">
        <f t="shared" si="95"/>
        <v>22.407499999999999</v>
      </c>
      <c r="Q222" s="100">
        <f t="shared" si="96"/>
        <v>268.89</v>
      </c>
      <c r="R222" s="90"/>
      <c r="S222" s="99"/>
      <c r="T222" s="99"/>
      <c r="U222" s="99"/>
      <c r="V222" s="99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</row>
    <row r="223" spans="1:36" s="29" customFormat="1">
      <c r="A223" s="48">
        <f>IF(G223&lt;&gt;"",1+MAX($A$3:A222),"")</f>
        <v>183</v>
      </c>
      <c r="B223" s="230"/>
      <c r="C223" s="68"/>
      <c r="D223" s="50" t="s">
        <v>364</v>
      </c>
      <c r="E223" s="66">
        <v>10</v>
      </c>
      <c r="F223" s="51" t="s">
        <v>55</v>
      </c>
      <c r="G223" s="70">
        <v>0</v>
      </c>
      <c r="H223" s="71">
        <f t="shared" si="90"/>
        <v>10</v>
      </c>
      <c r="I223" s="73">
        <v>6.7</v>
      </c>
      <c r="J223" s="73">
        <f t="shared" si="91"/>
        <v>67</v>
      </c>
      <c r="K223" s="74">
        <v>0.35499999999999998</v>
      </c>
      <c r="L223" s="75">
        <f t="shared" si="92"/>
        <v>3.55</v>
      </c>
      <c r="M223" s="76">
        <f>'LABOR SHEET'!C$5</f>
        <v>57.65</v>
      </c>
      <c r="N223" s="73">
        <f t="shared" si="93"/>
        <v>20.46575</v>
      </c>
      <c r="O223" s="73">
        <f t="shared" si="94"/>
        <v>204.6575</v>
      </c>
      <c r="P223" s="73">
        <f t="shared" si="95"/>
        <v>27.165749999999999</v>
      </c>
      <c r="Q223" s="100">
        <f t="shared" si="96"/>
        <v>271.65750000000003</v>
      </c>
      <c r="R223" s="90"/>
      <c r="S223" s="99"/>
      <c r="T223" s="99"/>
      <c r="U223" s="99"/>
      <c r="V223" s="99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</row>
    <row r="224" spans="1:36" s="29" customFormat="1">
      <c r="A224" s="48">
        <f>IF(G224&lt;&gt;"",1+MAX($A$3:A223),"")</f>
        <v>184</v>
      </c>
      <c r="B224" s="230"/>
      <c r="C224" s="68"/>
      <c r="D224" s="50" t="s">
        <v>365</v>
      </c>
      <c r="E224" s="66">
        <v>1</v>
      </c>
      <c r="F224" s="51" t="s">
        <v>55</v>
      </c>
      <c r="G224" s="70">
        <v>0</v>
      </c>
      <c r="H224" s="71">
        <f t="shared" si="90"/>
        <v>1</v>
      </c>
      <c r="I224" s="73">
        <v>11.2</v>
      </c>
      <c r="J224" s="73">
        <f t="shared" si="91"/>
        <v>11.2</v>
      </c>
      <c r="K224" s="74">
        <v>0.36</v>
      </c>
      <c r="L224" s="75">
        <f t="shared" si="92"/>
        <v>0.36</v>
      </c>
      <c r="M224" s="76">
        <f>'LABOR SHEET'!C$5</f>
        <v>57.65</v>
      </c>
      <c r="N224" s="73">
        <f t="shared" si="93"/>
        <v>20.754000000000001</v>
      </c>
      <c r="O224" s="73">
        <f t="shared" si="94"/>
        <v>20.754000000000001</v>
      </c>
      <c r="P224" s="73">
        <f t="shared" si="95"/>
        <v>31.954000000000001</v>
      </c>
      <c r="Q224" s="100">
        <f t="shared" si="96"/>
        <v>31.954000000000001</v>
      </c>
      <c r="R224" s="90"/>
      <c r="S224" s="99"/>
      <c r="T224" s="99"/>
      <c r="U224" s="99"/>
      <c r="V224" s="99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</row>
    <row r="225" spans="1:36" s="29" customFormat="1">
      <c r="A225" s="48">
        <f>IF(G225&lt;&gt;"",1+MAX($A$3:A224),"")</f>
        <v>185</v>
      </c>
      <c r="B225" s="230"/>
      <c r="C225" s="68"/>
      <c r="D225" s="50" t="s">
        <v>366</v>
      </c>
      <c r="E225" s="66">
        <v>7</v>
      </c>
      <c r="F225" s="51" t="s">
        <v>55</v>
      </c>
      <c r="G225" s="70">
        <v>0</v>
      </c>
      <c r="H225" s="71">
        <f t="shared" si="90"/>
        <v>7</v>
      </c>
      <c r="I225" s="73">
        <v>16.2</v>
      </c>
      <c r="J225" s="73">
        <f t="shared" si="91"/>
        <v>113.4</v>
      </c>
      <c r="K225" s="74">
        <v>0.36499999999999999</v>
      </c>
      <c r="L225" s="75">
        <f t="shared" si="92"/>
        <v>2.5550000000000002</v>
      </c>
      <c r="M225" s="76">
        <f>'LABOR SHEET'!C$5</f>
        <v>57.65</v>
      </c>
      <c r="N225" s="73">
        <f t="shared" si="93"/>
        <v>21.042249999999999</v>
      </c>
      <c r="O225" s="73">
        <f t="shared" si="94"/>
        <v>147.29575</v>
      </c>
      <c r="P225" s="73">
        <f t="shared" si="95"/>
        <v>37.242249999999999</v>
      </c>
      <c r="Q225" s="100">
        <f t="shared" si="96"/>
        <v>260.69574999999998</v>
      </c>
      <c r="R225" s="90"/>
      <c r="S225" s="99"/>
      <c r="T225" s="99"/>
      <c r="U225" s="99"/>
      <c r="V225" s="99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</row>
    <row r="226" spans="1:36" s="29" customFormat="1">
      <c r="A226" s="48">
        <f>IF(G226&lt;&gt;"",1+MAX($A$3:A225),"")</f>
        <v>186</v>
      </c>
      <c r="B226" s="230"/>
      <c r="C226" s="68"/>
      <c r="D226" s="50" t="s">
        <v>367</v>
      </c>
      <c r="E226" s="66">
        <v>0</v>
      </c>
      <c r="F226" s="51" t="s">
        <v>55</v>
      </c>
      <c r="G226" s="70">
        <v>0</v>
      </c>
      <c r="H226" s="71">
        <f t="shared" si="90"/>
        <v>0</v>
      </c>
      <c r="I226" s="73">
        <v>22.3</v>
      </c>
      <c r="J226" s="73">
        <f t="shared" si="91"/>
        <v>0</v>
      </c>
      <c r="K226" s="74">
        <v>0.37</v>
      </c>
      <c r="L226" s="75">
        <f t="shared" si="92"/>
        <v>0</v>
      </c>
      <c r="M226" s="76">
        <f>'LABOR SHEET'!C$5</f>
        <v>57.65</v>
      </c>
      <c r="N226" s="73">
        <f t="shared" si="93"/>
        <v>21.330500000000001</v>
      </c>
      <c r="O226" s="73">
        <f t="shared" si="94"/>
        <v>0</v>
      </c>
      <c r="P226" s="73">
        <f t="shared" si="95"/>
        <v>43.630499999999998</v>
      </c>
      <c r="Q226" s="100">
        <f t="shared" si="96"/>
        <v>0</v>
      </c>
      <c r="R226" s="90"/>
      <c r="S226" s="99"/>
      <c r="T226" s="99"/>
      <c r="U226" s="99"/>
      <c r="V226" s="99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</row>
    <row r="227" spans="1:36" s="29" customFormat="1">
      <c r="A227" s="48">
        <f>IF(G227&lt;&gt;"",1+MAX($A$3:A226),"")</f>
        <v>187</v>
      </c>
      <c r="B227" s="230"/>
      <c r="C227" s="68"/>
      <c r="D227" s="50" t="s">
        <v>368</v>
      </c>
      <c r="E227" s="66">
        <v>3</v>
      </c>
      <c r="F227" s="51" t="s">
        <v>55</v>
      </c>
      <c r="G227" s="70">
        <v>0</v>
      </c>
      <c r="H227" s="71">
        <f t="shared" si="90"/>
        <v>3</v>
      </c>
      <c r="I227" s="73">
        <v>28.4</v>
      </c>
      <c r="J227" s="73">
        <f t="shared" si="91"/>
        <v>85.2</v>
      </c>
      <c r="K227" s="74">
        <v>0.375</v>
      </c>
      <c r="L227" s="75">
        <f t="shared" si="92"/>
        <v>1.125</v>
      </c>
      <c r="M227" s="76">
        <f>'LABOR SHEET'!C$5</f>
        <v>57.65</v>
      </c>
      <c r="N227" s="73">
        <f t="shared" si="93"/>
        <v>21.618749999999999</v>
      </c>
      <c r="O227" s="73">
        <f t="shared" si="94"/>
        <v>64.856250000000003</v>
      </c>
      <c r="P227" s="73">
        <f t="shared" si="95"/>
        <v>50.018749999999997</v>
      </c>
      <c r="Q227" s="100">
        <f t="shared" si="96"/>
        <v>150.05625000000001</v>
      </c>
      <c r="R227" s="90"/>
      <c r="S227" s="99"/>
      <c r="T227" s="99"/>
      <c r="U227" s="99"/>
      <c r="V227" s="99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</row>
    <row r="228" spans="1:36" s="29" customFormat="1">
      <c r="A228" s="48">
        <f>IF(G228&lt;&gt;"",1+MAX($A$3:A227),"")</f>
        <v>188</v>
      </c>
      <c r="B228" s="230"/>
      <c r="C228" s="68"/>
      <c r="D228" s="50" t="s">
        <v>369</v>
      </c>
      <c r="E228" s="66">
        <v>1</v>
      </c>
      <c r="F228" s="51" t="s">
        <v>55</v>
      </c>
      <c r="G228" s="70">
        <v>0</v>
      </c>
      <c r="H228" s="71">
        <f t="shared" si="90"/>
        <v>1</v>
      </c>
      <c r="I228" s="73">
        <v>35.9</v>
      </c>
      <c r="J228" s="73">
        <f t="shared" si="91"/>
        <v>35.9</v>
      </c>
      <c r="K228" s="74">
        <v>0.38</v>
      </c>
      <c r="L228" s="75">
        <f t="shared" si="92"/>
        <v>0.38</v>
      </c>
      <c r="M228" s="76">
        <f>'LABOR SHEET'!C$5</f>
        <v>57.65</v>
      </c>
      <c r="N228" s="73">
        <f t="shared" si="93"/>
        <v>21.907</v>
      </c>
      <c r="O228" s="73">
        <f t="shared" si="94"/>
        <v>21.907</v>
      </c>
      <c r="P228" s="73">
        <f t="shared" si="95"/>
        <v>57.807000000000002</v>
      </c>
      <c r="Q228" s="100">
        <f t="shared" si="96"/>
        <v>57.807000000000002</v>
      </c>
      <c r="R228" s="90"/>
      <c r="S228" s="99"/>
      <c r="T228" s="99"/>
      <c r="U228" s="99"/>
      <c r="V228" s="99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</row>
    <row r="229" spans="1:36" s="29" customFormat="1">
      <c r="A229" s="48">
        <f>IF(G229&lt;&gt;"",1+MAX($A$3:A228),"")</f>
        <v>189</v>
      </c>
      <c r="B229" s="230"/>
      <c r="C229" s="68"/>
      <c r="D229" s="50" t="s">
        <v>370</v>
      </c>
      <c r="E229" s="66">
        <v>2</v>
      </c>
      <c r="F229" s="51" t="s">
        <v>55</v>
      </c>
      <c r="G229" s="70">
        <v>0</v>
      </c>
      <c r="H229" s="71">
        <f t="shared" si="90"/>
        <v>2</v>
      </c>
      <c r="I229" s="73">
        <v>42.3</v>
      </c>
      <c r="J229" s="73">
        <f t="shared" si="91"/>
        <v>84.6</v>
      </c>
      <c r="K229" s="74">
        <v>0.38500000000000001</v>
      </c>
      <c r="L229" s="75">
        <f t="shared" si="92"/>
        <v>0.77</v>
      </c>
      <c r="M229" s="76">
        <f>'LABOR SHEET'!C$5</f>
        <v>57.65</v>
      </c>
      <c r="N229" s="73">
        <f t="shared" si="93"/>
        <v>22.195250000000001</v>
      </c>
      <c r="O229" s="73">
        <f t="shared" si="94"/>
        <v>44.390500000000003</v>
      </c>
      <c r="P229" s="73">
        <f t="shared" si="95"/>
        <v>64.495249999999999</v>
      </c>
      <c r="Q229" s="100">
        <f t="shared" si="96"/>
        <v>128.9905</v>
      </c>
      <c r="R229" s="90"/>
      <c r="S229" s="99"/>
      <c r="T229" s="99"/>
      <c r="U229" s="99"/>
      <c r="V229" s="99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</row>
    <row r="230" spans="1:36" s="29" customFormat="1">
      <c r="A230" s="48">
        <f>IF(G230&lt;&gt;"",1+MAX($A$3:A229),"")</f>
        <v>190</v>
      </c>
      <c r="B230" s="230"/>
      <c r="C230" s="68"/>
      <c r="D230" s="50" t="s">
        <v>371</v>
      </c>
      <c r="E230" s="66">
        <v>3</v>
      </c>
      <c r="F230" s="51" t="s">
        <v>55</v>
      </c>
      <c r="G230" s="70">
        <v>0</v>
      </c>
      <c r="H230" s="71">
        <f t="shared" si="90"/>
        <v>3</v>
      </c>
      <c r="I230" s="73">
        <v>48.6</v>
      </c>
      <c r="J230" s="73">
        <f t="shared" si="91"/>
        <v>145.80000000000001</v>
      </c>
      <c r="K230" s="74">
        <v>0.39</v>
      </c>
      <c r="L230" s="75">
        <f t="shared" si="92"/>
        <v>1.17</v>
      </c>
      <c r="M230" s="76">
        <f>'LABOR SHEET'!C$5</f>
        <v>57.65</v>
      </c>
      <c r="N230" s="73">
        <f t="shared" si="93"/>
        <v>22.483499999999999</v>
      </c>
      <c r="O230" s="73">
        <f t="shared" si="94"/>
        <v>67.450500000000005</v>
      </c>
      <c r="P230" s="73">
        <f t="shared" si="95"/>
        <v>71.083500000000001</v>
      </c>
      <c r="Q230" s="100">
        <f t="shared" si="96"/>
        <v>213.25049999999999</v>
      </c>
      <c r="R230" s="90"/>
      <c r="S230" s="99"/>
      <c r="T230" s="99"/>
      <c r="U230" s="99"/>
      <c r="V230" s="99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</row>
    <row r="231" spans="1:36" s="29" customFormat="1">
      <c r="A231" s="48">
        <f>IF(G231&lt;&gt;"",1+MAX($A$3:A230),"")</f>
        <v>191</v>
      </c>
      <c r="B231" s="230"/>
      <c r="C231" s="68"/>
      <c r="D231" s="50" t="s">
        <v>372</v>
      </c>
      <c r="E231" s="66">
        <v>1</v>
      </c>
      <c r="F231" s="51" t="s">
        <v>55</v>
      </c>
      <c r="G231" s="70">
        <v>0</v>
      </c>
      <c r="H231" s="71">
        <f t="shared" si="90"/>
        <v>1</v>
      </c>
      <c r="I231" s="73">
        <v>50.3</v>
      </c>
      <c r="J231" s="73">
        <f t="shared" si="91"/>
        <v>50.3</v>
      </c>
      <c r="K231" s="74">
        <v>0.39500000000000002</v>
      </c>
      <c r="L231" s="75">
        <f t="shared" si="92"/>
        <v>0.39500000000000002</v>
      </c>
      <c r="M231" s="76">
        <f>'LABOR SHEET'!C$5</f>
        <v>57.65</v>
      </c>
      <c r="N231" s="73">
        <f t="shared" si="93"/>
        <v>22.771750000000001</v>
      </c>
      <c r="O231" s="73">
        <f t="shared" si="94"/>
        <v>22.771750000000001</v>
      </c>
      <c r="P231" s="73">
        <f t="shared" si="95"/>
        <v>73.071749999999994</v>
      </c>
      <c r="Q231" s="100">
        <f t="shared" si="96"/>
        <v>73.071749999999994</v>
      </c>
      <c r="R231" s="90"/>
      <c r="S231" s="99"/>
      <c r="T231" s="99"/>
      <c r="U231" s="99"/>
      <c r="V231" s="99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</row>
    <row r="232" spans="1:36" s="29" customFormat="1">
      <c r="A232" s="48">
        <f>IF(G232&lt;&gt;"",1+MAX($A$3:A231),"")</f>
        <v>192</v>
      </c>
      <c r="B232" s="230"/>
      <c r="C232" s="68"/>
      <c r="D232" s="50" t="s">
        <v>373</v>
      </c>
      <c r="E232" s="66">
        <v>3</v>
      </c>
      <c r="F232" s="51" t="s">
        <v>55</v>
      </c>
      <c r="G232" s="70">
        <v>0</v>
      </c>
      <c r="H232" s="71">
        <f t="shared" si="90"/>
        <v>3</v>
      </c>
      <c r="I232" s="73">
        <v>55.2</v>
      </c>
      <c r="J232" s="73">
        <f t="shared" si="91"/>
        <v>165.6</v>
      </c>
      <c r="K232" s="74">
        <v>0.4</v>
      </c>
      <c r="L232" s="75">
        <f t="shared" si="92"/>
        <v>1.2</v>
      </c>
      <c r="M232" s="76">
        <f>'LABOR SHEET'!C$5</f>
        <v>57.65</v>
      </c>
      <c r="N232" s="73">
        <f t="shared" si="93"/>
        <v>23.06</v>
      </c>
      <c r="O232" s="73">
        <f t="shared" si="94"/>
        <v>69.180000000000007</v>
      </c>
      <c r="P232" s="73">
        <f t="shared" si="95"/>
        <v>78.260000000000005</v>
      </c>
      <c r="Q232" s="100">
        <f t="shared" si="96"/>
        <v>234.78</v>
      </c>
      <c r="R232" s="90"/>
      <c r="S232" s="99"/>
      <c r="T232" s="99"/>
      <c r="U232" s="99"/>
      <c r="V232" s="99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</row>
    <row r="233" spans="1:36" s="29" customFormat="1">
      <c r="A233" s="48">
        <f>IF(G233&lt;&gt;"",1+MAX($A$3:A232),"")</f>
        <v>193</v>
      </c>
      <c r="B233" s="230"/>
      <c r="C233" s="68"/>
      <c r="D233" s="50" t="s">
        <v>374</v>
      </c>
      <c r="E233" s="66">
        <v>2</v>
      </c>
      <c r="F233" s="51" t="s">
        <v>55</v>
      </c>
      <c r="G233" s="70">
        <v>0</v>
      </c>
      <c r="H233" s="71">
        <f t="shared" si="90"/>
        <v>2</v>
      </c>
      <c r="I233" s="73">
        <v>60</v>
      </c>
      <c r="J233" s="73">
        <f t="shared" si="91"/>
        <v>120</v>
      </c>
      <c r="K233" s="74">
        <v>0.40500000000000003</v>
      </c>
      <c r="L233" s="75">
        <f t="shared" si="92"/>
        <v>0.81</v>
      </c>
      <c r="M233" s="76">
        <f>'LABOR SHEET'!C$5</f>
        <v>57.65</v>
      </c>
      <c r="N233" s="73">
        <f t="shared" si="93"/>
        <v>23.34825</v>
      </c>
      <c r="O233" s="73">
        <f t="shared" si="94"/>
        <v>46.6965</v>
      </c>
      <c r="P233" s="73">
        <f t="shared" si="95"/>
        <v>83.348249999999993</v>
      </c>
      <c r="Q233" s="100">
        <f t="shared" si="96"/>
        <v>166.69649999999999</v>
      </c>
      <c r="R233" s="90"/>
      <c r="S233" s="99"/>
      <c r="T233" s="99"/>
      <c r="U233" s="99"/>
      <c r="V233" s="99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</row>
    <row r="234" spans="1:36" s="29" customFormat="1">
      <c r="A234" s="48">
        <f>IF(G234&lt;&gt;"",1+MAX($A$3:A233),"")</f>
        <v>194</v>
      </c>
      <c r="B234" s="230"/>
      <c r="C234" s="68"/>
      <c r="D234" s="50" t="s">
        <v>375</v>
      </c>
      <c r="E234" s="66">
        <v>1</v>
      </c>
      <c r="F234" s="51" t="s">
        <v>55</v>
      </c>
      <c r="G234" s="70">
        <v>0</v>
      </c>
      <c r="H234" s="71">
        <f t="shared" si="90"/>
        <v>1</v>
      </c>
      <c r="I234" s="73">
        <v>63.77</v>
      </c>
      <c r="J234" s="73">
        <f t="shared" si="91"/>
        <v>63.77</v>
      </c>
      <c r="K234" s="74">
        <v>0.41</v>
      </c>
      <c r="L234" s="75">
        <f t="shared" si="92"/>
        <v>0.41</v>
      </c>
      <c r="M234" s="76">
        <f>'LABOR SHEET'!C$5</f>
        <v>57.65</v>
      </c>
      <c r="N234" s="73">
        <f t="shared" si="93"/>
        <v>23.636500000000002</v>
      </c>
      <c r="O234" s="73">
        <f t="shared" si="94"/>
        <v>23.636500000000002</v>
      </c>
      <c r="P234" s="73">
        <f t="shared" si="95"/>
        <v>87.406499999999994</v>
      </c>
      <c r="Q234" s="100">
        <f t="shared" si="96"/>
        <v>87.406499999999994</v>
      </c>
      <c r="R234" s="90"/>
      <c r="S234" s="99"/>
      <c r="T234" s="99"/>
      <c r="U234" s="99"/>
      <c r="V234" s="99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</row>
    <row r="235" spans="1:36" s="29" customFormat="1">
      <c r="A235" s="48" t="str">
        <f>IF(G235&lt;&gt;"",1+MAX($A$3:A234),"")</f>
        <v/>
      </c>
      <c r="B235" s="230"/>
      <c r="C235" s="68"/>
      <c r="D235" s="50"/>
      <c r="E235" s="66"/>
      <c r="F235" s="51"/>
      <c r="G235" s="70"/>
      <c r="H235" s="71"/>
      <c r="I235" s="77"/>
      <c r="J235" s="73"/>
      <c r="K235" s="74"/>
      <c r="L235" s="75"/>
      <c r="M235" s="76"/>
      <c r="N235" s="73"/>
      <c r="O235" s="73"/>
      <c r="P235" s="73"/>
      <c r="Q235" s="100"/>
      <c r="R235" s="90"/>
      <c r="S235" s="99"/>
      <c r="T235" s="99"/>
      <c r="U235" s="99"/>
      <c r="V235" s="99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</row>
    <row r="236" spans="1:36" s="29" customFormat="1" ht="18">
      <c r="A236" s="48" t="str">
        <f>IF(G236&lt;&gt;"",1+MAX($A$3:A152),"")</f>
        <v/>
      </c>
      <c r="B236" s="230"/>
      <c r="C236" s="68"/>
      <c r="D236" s="67" t="s">
        <v>229</v>
      </c>
      <c r="E236" s="66"/>
      <c r="F236" s="51"/>
      <c r="G236" s="70"/>
      <c r="H236" s="71"/>
      <c r="I236" s="77"/>
      <c r="J236" s="73"/>
      <c r="K236" s="74"/>
      <c r="L236" s="75"/>
      <c r="M236" s="76"/>
      <c r="N236" s="73"/>
      <c r="O236" s="73"/>
      <c r="P236" s="73"/>
      <c r="Q236" s="100"/>
      <c r="R236" s="90"/>
      <c r="S236" s="99"/>
      <c r="T236" s="99"/>
      <c r="U236" s="99"/>
      <c r="V236" s="99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</row>
    <row r="237" spans="1:36" s="29" customFormat="1">
      <c r="A237" s="48" t="str">
        <f>IF(G237&lt;&gt;"",1+MAX($A$3:A236),"")</f>
        <v/>
      </c>
      <c r="B237" s="230"/>
      <c r="C237" s="68"/>
      <c r="D237" s="69" t="s">
        <v>230</v>
      </c>
      <c r="E237" s="66"/>
      <c r="F237" s="51"/>
      <c r="G237" s="70"/>
      <c r="H237" s="71"/>
      <c r="I237" s="77"/>
      <c r="J237" s="73"/>
      <c r="K237" s="74"/>
      <c r="L237" s="75"/>
      <c r="M237" s="76"/>
      <c r="N237" s="73"/>
      <c r="O237" s="73"/>
      <c r="P237" s="73"/>
      <c r="Q237" s="100"/>
      <c r="R237" s="90"/>
      <c r="S237" s="99"/>
      <c r="T237" s="99"/>
      <c r="U237" s="99"/>
      <c r="V237" s="99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</row>
    <row r="238" spans="1:36" s="29" customFormat="1">
      <c r="A238" s="48">
        <f>IF(G238&lt;&gt;"",1+MAX($A$3:A237),"")</f>
        <v>195</v>
      </c>
      <c r="B238" s="230"/>
      <c r="C238" s="68"/>
      <c r="D238" s="50" t="s">
        <v>231</v>
      </c>
      <c r="E238" s="66">
        <v>58.6</v>
      </c>
      <c r="F238" s="51" t="s">
        <v>45</v>
      </c>
      <c r="G238" s="70">
        <v>0.05</v>
      </c>
      <c r="H238" s="71">
        <f t="shared" ref="H238:H243" si="97">E238*(1+G238)</f>
        <v>61.53</v>
      </c>
      <c r="I238" s="77">
        <f>((5.15)-(1))+(2.6)</f>
        <v>6.75</v>
      </c>
      <c r="J238" s="73">
        <f t="shared" ref="J238:J243" si="98">I238*H238</f>
        <v>415.32749999999999</v>
      </c>
      <c r="K238" s="74">
        <v>0.105</v>
      </c>
      <c r="L238" s="75">
        <f t="shared" ref="L238:L243" si="99">+K238*H238</f>
        <v>6.4606500000000002</v>
      </c>
      <c r="M238" s="76">
        <f>'LABOR SHEET'!C$5</f>
        <v>57.65</v>
      </c>
      <c r="N238" s="73">
        <f t="shared" ref="N238:N243" si="100">K238*M238</f>
        <v>6.0532500000000002</v>
      </c>
      <c r="O238" s="73">
        <f t="shared" ref="O238:O243" si="101">M238*L238</f>
        <v>372.45647250000002</v>
      </c>
      <c r="P238" s="73">
        <f t="shared" ref="P238:P243" si="102">I238+N238</f>
        <v>12.80325</v>
      </c>
      <c r="Q238" s="100">
        <f t="shared" ref="Q238:Q243" si="103">P238*H238</f>
        <v>787.7839725</v>
      </c>
      <c r="R238" s="90"/>
      <c r="S238" s="99"/>
      <c r="T238" s="99"/>
      <c r="U238" s="99"/>
      <c r="V238" s="99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</row>
    <row r="239" spans="1:36" s="29" customFormat="1">
      <c r="A239" s="48">
        <f>IF(G239&lt;&gt;"",1+MAX($A$3:A238),"")</f>
        <v>196</v>
      </c>
      <c r="B239" s="230"/>
      <c r="C239" s="68"/>
      <c r="D239" s="50" t="s">
        <v>231</v>
      </c>
      <c r="E239" s="66">
        <v>744.72</v>
      </c>
      <c r="F239" s="51" t="s">
        <v>45</v>
      </c>
      <c r="G239" s="70">
        <v>0.05</v>
      </c>
      <c r="H239" s="71">
        <f t="shared" si="97"/>
        <v>781.95600000000002</v>
      </c>
      <c r="I239" s="77">
        <f>(5.15-(1))+(2.6)</f>
        <v>6.75</v>
      </c>
      <c r="J239" s="73">
        <f t="shared" si="98"/>
        <v>5278.2030000000004</v>
      </c>
      <c r="K239" s="74">
        <v>0.105</v>
      </c>
      <c r="L239" s="75">
        <f t="shared" si="99"/>
        <v>82.105379999999997</v>
      </c>
      <c r="M239" s="76">
        <f>'LABOR SHEET'!C$5</f>
        <v>57.65</v>
      </c>
      <c r="N239" s="73">
        <f t="shared" si="100"/>
        <v>6.0532500000000002</v>
      </c>
      <c r="O239" s="73">
        <f t="shared" si="101"/>
        <v>4733.3751570000004</v>
      </c>
      <c r="P239" s="73">
        <f t="shared" si="102"/>
        <v>12.80325</v>
      </c>
      <c r="Q239" s="100">
        <f t="shared" si="103"/>
        <v>10011.578157</v>
      </c>
      <c r="R239" s="90"/>
      <c r="S239" s="99"/>
      <c r="T239" s="99"/>
      <c r="U239" s="99"/>
      <c r="V239" s="99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</row>
    <row r="240" spans="1:36" s="29" customFormat="1">
      <c r="A240" s="48">
        <f>IF(G240&lt;&gt;"",1+MAX($A$3:A239),"")</f>
        <v>197</v>
      </c>
      <c r="B240" s="230"/>
      <c r="C240" s="68"/>
      <c r="D240" s="50" t="s">
        <v>232</v>
      </c>
      <c r="E240" s="66">
        <v>48.81</v>
      </c>
      <c r="F240" s="51" t="s">
        <v>45</v>
      </c>
      <c r="G240" s="70">
        <v>0.05</v>
      </c>
      <c r="H240" s="71">
        <f t="shared" si="97"/>
        <v>51.250500000000002</v>
      </c>
      <c r="I240" s="77">
        <f>(7.25-(1))+(2.6)</f>
        <v>8.85</v>
      </c>
      <c r="J240" s="73">
        <f t="shared" si="98"/>
        <v>453.56692500000003</v>
      </c>
      <c r="K240" s="74">
        <v>0.11799999999999999</v>
      </c>
      <c r="L240" s="75">
        <f t="shared" si="99"/>
        <v>6.0475589999999997</v>
      </c>
      <c r="M240" s="76">
        <f>'LABOR SHEET'!C$5</f>
        <v>57.65</v>
      </c>
      <c r="N240" s="73">
        <f t="shared" si="100"/>
        <v>6.8026999999999997</v>
      </c>
      <c r="O240" s="73">
        <f t="shared" si="101"/>
        <v>348.64177634999999</v>
      </c>
      <c r="P240" s="73">
        <f t="shared" si="102"/>
        <v>15.652699999999999</v>
      </c>
      <c r="Q240" s="100">
        <f t="shared" si="103"/>
        <v>802.20870134999996</v>
      </c>
      <c r="R240" s="90"/>
      <c r="S240" s="99"/>
      <c r="T240" s="99"/>
      <c r="U240" s="99"/>
      <c r="V240" s="99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</row>
    <row r="241" spans="1:36" s="29" customFormat="1">
      <c r="A241" s="48">
        <f>IF(G241&lt;&gt;"",1+MAX($A$3:A240),"")</f>
        <v>198</v>
      </c>
      <c r="B241" s="230"/>
      <c r="C241" s="68"/>
      <c r="D241" s="50" t="s">
        <v>232</v>
      </c>
      <c r="E241" s="66">
        <v>97.81</v>
      </c>
      <c r="F241" s="51" t="s">
        <v>45</v>
      </c>
      <c r="G241" s="70">
        <v>0.05</v>
      </c>
      <c r="H241" s="71">
        <f t="shared" si="97"/>
        <v>102.70050000000001</v>
      </c>
      <c r="I241" s="77">
        <f>(7.28-(1))+(2.6)</f>
        <v>8.8800000000000008</v>
      </c>
      <c r="J241" s="73">
        <f t="shared" si="98"/>
        <v>911.98044000000004</v>
      </c>
      <c r="K241" s="74">
        <v>0.11799999999999999</v>
      </c>
      <c r="L241" s="75">
        <f t="shared" si="99"/>
        <v>12.118658999999999</v>
      </c>
      <c r="M241" s="76">
        <f>'LABOR SHEET'!C$5</f>
        <v>57.65</v>
      </c>
      <c r="N241" s="73">
        <f t="shared" si="100"/>
        <v>6.8026999999999997</v>
      </c>
      <c r="O241" s="73">
        <f t="shared" si="101"/>
        <v>698.64069135</v>
      </c>
      <c r="P241" s="73">
        <f t="shared" si="102"/>
        <v>15.682700000000001</v>
      </c>
      <c r="Q241" s="100">
        <f t="shared" si="103"/>
        <v>1610.62113135</v>
      </c>
      <c r="R241" s="90"/>
      <c r="S241" s="99"/>
      <c r="T241" s="99"/>
      <c r="U241" s="99"/>
      <c r="V241" s="99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</row>
    <row r="242" spans="1:36" s="29" customFormat="1">
      <c r="A242" s="48">
        <f>IF(G242&lt;&gt;"",1+MAX($A$3:A241),"")</f>
        <v>199</v>
      </c>
      <c r="B242" s="230"/>
      <c r="C242" s="68"/>
      <c r="D242" s="50" t="s">
        <v>233</v>
      </c>
      <c r="E242" s="66">
        <v>8.36</v>
      </c>
      <c r="F242" s="51" t="s">
        <v>45</v>
      </c>
      <c r="G242" s="70">
        <v>0.05</v>
      </c>
      <c r="H242" s="71">
        <f t="shared" si="97"/>
        <v>8.7780000000000005</v>
      </c>
      <c r="I242" s="77">
        <f>(9.85-(1))+(2.6)</f>
        <v>11.45</v>
      </c>
      <c r="J242" s="73">
        <f t="shared" si="98"/>
        <v>100.5081</v>
      </c>
      <c r="K242" s="74">
        <v>0.13800000000000001</v>
      </c>
      <c r="L242" s="75">
        <f t="shared" si="99"/>
        <v>1.2113640000000001</v>
      </c>
      <c r="M242" s="76">
        <f>'LABOR SHEET'!C$5</f>
        <v>57.65</v>
      </c>
      <c r="N242" s="73">
        <f t="shared" si="100"/>
        <v>7.9557000000000002</v>
      </c>
      <c r="O242" s="73">
        <f t="shared" si="101"/>
        <v>69.835134600000004</v>
      </c>
      <c r="P242" s="73">
        <f t="shared" si="102"/>
        <v>19.4057</v>
      </c>
      <c r="Q242" s="100">
        <f t="shared" si="103"/>
        <v>170.34323459999999</v>
      </c>
      <c r="R242" s="90"/>
      <c r="S242" s="99"/>
      <c r="T242" s="99"/>
      <c r="U242" s="99"/>
      <c r="V242" s="99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</row>
    <row r="243" spans="1:36" s="29" customFormat="1">
      <c r="A243" s="48">
        <f>IF(G243&lt;&gt;"",1+MAX($A$3:A242),"")</f>
        <v>200</v>
      </c>
      <c r="B243" s="230"/>
      <c r="C243" s="68"/>
      <c r="D243" s="50" t="s">
        <v>233</v>
      </c>
      <c r="E243" s="66">
        <v>4.55</v>
      </c>
      <c r="F243" s="51" t="s">
        <v>45</v>
      </c>
      <c r="G243" s="70">
        <v>0.05</v>
      </c>
      <c r="H243" s="71">
        <f t="shared" si="97"/>
        <v>4.7774999999999999</v>
      </c>
      <c r="I243" s="77">
        <f>(9.85-(1))+(2.6)</f>
        <v>11.45</v>
      </c>
      <c r="J243" s="73">
        <f t="shared" si="98"/>
        <v>54.702375000000004</v>
      </c>
      <c r="K243" s="74">
        <v>0.13800000000000001</v>
      </c>
      <c r="L243" s="75">
        <f t="shared" si="99"/>
        <v>0.65929499999999996</v>
      </c>
      <c r="M243" s="76">
        <f>'LABOR SHEET'!C$5</f>
        <v>57.65</v>
      </c>
      <c r="N243" s="73">
        <f t="shared" si="100"/>
        <v>7.9557000000000002</v>
      </c>
      <c r="O243" s="73">
        <f t="shared" si="101"/>
        <v>38.008356749999997</v>
      </c>
      <c r="P243" s="73">
        <f t="shared" si="102"/>
        <v>19.4057</v>
      </c>
      <c r="Q243" s="100">
        <f t="shared" si="103"/>
        <v>92.710731749999994</v>
      </c>
      <c r="R243" s="90"/>
      <c r="S243" s="99"/>
      <c r="T243" s="99"/>
      <c r="U243" s="99"/>
      <c r="V243" s="99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</row>
    <row r="244" spans="1:36" s="29" customFormat="1">
      <c r="A244" s="48" t="str">
        <f>IF(G244&lt;&gt;"",1+MAX($A$3:A243),"")</f>
        <v/>
      </c>
      <c r="B244" s="230"/>
      <c r="C244" s="68"/>
      <c r="D244" s="50"/>
      <c r="E244" s="66"/>
      <c r="F244" s="51"/>
      <c r="G244" s="70"/>
      <c r="H244" s="71"/>
      <c r="I244" s="77"/>
      <c r="J244" s="73"/>
      <c r="K244" s="74"/>
      <c r="L244" s="75"/>
      <c r="M244" s="76"/>
      <c r="N244" s="73"/>
      <c r="O244" s="73"/>
      <c r="P244" s="73"/>
      <c r="Q244" s="100"/>
      <c r="R244" s="90"/>
      <c r="S244" s="99"/>
      <c r="T244" s="99"/>
      <c r="U244" s="99"/>
      <c r="V244" s="99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</row>
    <row r="245" spans="1:36" s="29" customFormat="1">
      <c r="A245" s="48" t="str">
        <f>IF(G245&lt;&gt;"",1+MAX($A$3:A244),"")</f>
        <v/>
      </c>
      <c r="B245" s="230"/>
      <c r="C245" s="68"/>
      <c r="D245" s="69" t="s">
        <v>185</v>
      </c>
      <c r="E245" s="66"/>
      <c r="F245" s="51"/>
      <c r="G245" s="70"/>
      <c r="H245" s="71"/>
      <c r="I245" s="77"/>
      <c r="J245" s="73"/>
      <c r="K245" s="74"/>
      <c r="L245" s="75"/>
      <c r="M245" s="76"/>
      <c r="N245" s="73"/>
      <c r="O245" s="73"/>
      <c r="P245" s="73"/>
      <c r="Q245" s="100"/>
      <c r="R245" s="90"/>
      <c r="S245" s="99"/>
      <c r="T245" s="99"/>
      <c r="U245" s="99"/>
      <c r="V245" s="99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</row>
    <row r="246" spans="1:36" s="29" customFormat="1">
      <c r="A246" s="48">
        <f>IF(G246&lt;&gt;"",1+MAX($A$3:A245),"")</f>
        <v>201</v>
      </c>
      <c r="B246" s="230"/>
      <c r="C246" s="68"/>
      <c r="D246" s="50" t="s">
        <v>231</v>
      </c>
      <c r="E246" s="66">
        <v>58.6</v>
      </c>
      <c r="F246" s="51" t="s">
        <v>45</v>
      </c>
      <c r="G246" s="70">
        <v>0.05</v>
      </c>
      <c r="H246" s="71">
        <f t="shared" ref="H246:H248" si="104">E246*(1+G246)</f>
        <v>61.53</v>
      </c>
      <c r="I246" s="77">
        <f>((5.15)-(1))+(2.6)</f>
        <v>6.75</v>
      </c>
      <c r="J246" s="73">
        <f t="shared" ref="J246:J248" si="105">I246*H246</f>
        <v>415.32749999999999</v>
      </c>
      <c r="K246" s="74">
        <v>0.105</v>
      </c>
      <c r="L246" s="75">
        <f t="shared" ref="L246:L248" si="106">+K246*H246</f>
        <v>6.4606500000000002</v>
      </c>
      <c r="M246" s="76">
        <f>'LABOR SHEET'!C$5</f>
        <v>57.65</v>
      </c>
      <c r="N246" s="73">
        <f t="shared" ref="N246:N248" si="107">K246*M246</f>
        <v>6.0532500000000002</v>
      </c>
      <c r="O246" s="73">
        <f t="shared" ref="O246:O248" si="108">M246*L246</f>
        <v>372.45647250000002</v>
      </c>
      <c r="P246" s="73">
        <f t="shared" ref="P246:P248" si="109">I246+N246</f>
        <v>12.80325</v>
      </c>
      <c r="Q246" s="100">
        <f t="shared" ref="Q246:Q248" si="110">P246*H246</f>
        <v>787.7839725</v>
      </c>
      <c r="R246" s="90"/>
      <c r="S246" s="99"/>
      <c r="T246" s="99"/>
      <c r="U246" s="99"/>
      <c r="V246" s="99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</row>
    <row r="247" spans="1:36" s="29" customFormat="1">
      <c r="A247" s="48">
        <f>IF(G247&lt;&gt;"",1+MAX($A$3:A246),"")</f>
        <v>202</v>
      </c>
      <c r="B247" s="230"/>
      <c r="C247" s="68"/>
      <c r="D247" s="50" t="s">
        <v>232</v>
      </c>
      <c r="E247" s="66">
        <v>48.81</v>
      </c>
      <c r="F247" s="51" t="s">
        <v>45</v>
      </c>
      <c r="G247" s="70">
        <v>0.05</v>
      </c>
      <c r="H247" s="71">
        <f t="shared" si="104"/>
        <v>51.250500000000002</v>
      </c>
      <c r="I247" s="77">
        <f>(7.25-(1))+(2.6)</f>
        <v>8.85</v>
      </c>
      <c r="J247" s="73">
        <f t="shared" si="105"/>
        <v>453.56692500000003</v>
      </c>
      <c r="K247" s="74">
        <v>0.11799999999999999</v>
      </c>
      <c r="L247" s="75">
        <f t="shared" si="106"/>
        <v>6.0475589999999997</v>
      </c>
      <c r="M247" s="76">
        <f>'LABOR SHEET'!C$5</f>
        <v>57.65</v>
      </c>
      <c r="N247" s="73">
        <f t="shared" si="107"/>
        <v>6.8026999999999997</v>
      </c>
      <c r="O247" s="73">
        <f t="shared" si="108"/>
        <v>348.64177634999999</v>
      </c>
      <c r="P247" s="73">
        <f t="shared" si="109"/>
        <v>15.652699999999999</v>
      </c>
      <c r="Q247" s="100">
        <f t="shared" si="110"/>
        <v>802.20870134999996</v>
      </c>
      <c r="R247" s="90"/>
      <c r="S247" s="99"/>
      <c r="T247" s="99"/>
      <c r="U247" s="99"/>
      <c r="V247" s="99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</row>
    <row r="248" spans="1:36" s="29" customFormat="1">
      <c r="A248" s="48">
        <f>IF(G248&lt;&gt;"",1+MAX($A$3:A247),"")</f>
        <v>203</v>
      </c>
      <c r="B248" s="230"/>
      <c r="C248" s="68"/>
      <c r="D248" s="50" t="s">
        <v>233</v>
      </c>
      <c r="E248" s="66">
        <v>8.36</v>
      </c>
      <c r="F248" s="51" t="s">
        <v>45</v>
      </c>
      <c r="G248" s="70">
        <v>0.05</v>
      </c>
      <c r="H248" s="71">
        <f t="shared" si="104"/>
        <v>8.7780000000000005</v>
      </c>
      <c r="I248" s="77">
        <f>(9.85-(1))+(2.6)</f>
        <v>11.45</v>
      </c>
      <c r="J248" s="73">
        <f t="shared" si="105"/>
        <v>100.5081</v>
      </c>
      <c r="K248" s="74">
        <v>0.13800000000000001</v>
      </c>
      <c r="L248" s="75">
        <f t="shared" si="106"/>
        <v>1.2113640000000001</v>
      </c>
      <c r="M248" s="76">
        <f>'LABOR SHEET'!C$5</f>
        <v>57.65</v>
      </c>
      <c r="N248" s="73">
        <f t="shared" si="107"/>
        <v>7.9557000000000002</v>
      </c>
      <c r="O248" s="73">
        <f t="shared" si="108"/>
        <v>69.835134600000004</v>
      </c>
      <c r="P248" s="73">
        <f t="shared" si="109"/>
        <v>19.4057</v>
      </c>
      <c r="Q248" s="100">
        <f t="shared" si="110"/>
        <v>170.34323459999999</v>
      </c>
      <c r="R248" s="90"/>
      <c r="S248" s="99"/>
      <c r="T248" s="99"/>
      <c r="U248" s="99"/>
      <c r="V248" s="99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</row>
    <row r="249" spans="1:36" s="29" customFormat="1">
      <c r="A249" s="48" t="str">
        <f>IF(G249&lt;&gt;"",1+MAX($A$3:A248),"")</f>
        <v/>
      </c>
      <c r="B249" s="230"/>
      <c r="C249" s="68"/>
      <c r="D249" s="50"/>
      <c r="E249" s="66"/>
      <c r="F249" s="51"/>
      <c r="G249" s="70"/>
      <c r="H249" s="71"/>
      <c r="J249" s="73"/>
      <c r="K249" s="74"/>
      <c r="L249" s="75"/>
      <c r="M249" s="76"/>
      <c r="N249" s="73"/>
      <c r="O249" s="73"/>
      <c r="P249" s="73"/>
      <c r="Q249" s="100"/>
      <c r="R249" s="90"/>
      <c r="S249" s="99"/>
      <c r="T249" s="99"/>
      <c r="U249" s="99"/>
      <c r="V249" s="99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</row>
    <row r="250" spans="1:36" s="29" customFormat="1">
      <c r="A250" s="48" t="str">
        <f>IF(G250&lt;&gt;"",1+MAX($A$3:A249),"")</f>
        <v/>
      </c>
      <c r="B250" s="230"/>
      <c r="C250" s="68"/>
      <c r="D250" s="69" t="s">
        <v>234</v>
      </c>
      <c r="E250" s="66"/>
      <c r="F250" s="51"/>
      <c r="G250" s="70"/>
      <c r="H250" s="71"/>
      <c r="I250" s="77"/>
      <c r="J250" s="73"/>
      <c r="K250" s="74"/>
      <c r="L250" s="75"/>
      <c r="M250" s="76"/>
      <c r="N250" s="73"/>
      <c r="O250" s="73"/>
      <c r="P250" s="73"/>
      <c r="Q250" s="100"/>
      <c r="R250" s="90"/>
      <c r="S250" s="99"/>
      <c r="T250" s="99"/>
      <c r="U250" s="99"/>
      <c r="V250" s="99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</row>
    <row r="251" spans="1:36" s="29" customFormat="1">
      <c r="A251" s="48">
        <f>IF(G251&lt;&gt;"",1+MAX($A$3:A250),"")</f>
        <v>204</v>
      </c>
      <c r="B251" s="230"/>
      <c r="C251" s="68"/>
      <c r="D251" s="50" t="s">
        <v>231</v>
      </c>
      <c r="E251" s="66">
        <v>744.72</v>
      </c>
      <c r="F251" s="51" t="s">
        <v>45</v>
      </c>
      <c r="G251" s="70">
        <v>0.05</v>
      </c>
      <c r="H251" s="71">
        <f t="shared" ref="H251:H253" si="111">E251*(1+G251)</f>
        <v>781.95600000000002</v>
      </c>
      <c r="I251" s="77">
        <f>((5.15)-(1))+(2.6)</f>
        <v>6.75</v>
      </c>
      <c r="J251" s="73">
        <f t="shared" ref="J251:J253" si="112">I251*H251</f>
        <v>5278.2030000000004</v>
      </c>
      <c r="K251" s="74">
        <v>0.105</v>
      </c>
      <c r="L251" s="75">
        <f t="shared" ref="L251:L253" si="113">+K251*H251</f>
        <v>82.105379999999997</v>
      </c>
      <c r="M251" s="76">
        <f>'LABOR SHEET'!C$5</f>
        <v>57.65</v>
      </c>
      <c r="N251" s="73">
        <f t="shared" ref="N251:N253" si="114">K251*M251</f>
        <v>6.0532500000000002</v>
      </c>
      <c r="O251" s="73">
        <f t="shared" ref="O251:O253" si="115">M251*L251</f>
        <v>4733.3751570000004</v>
      </c>
      <c r="P251" s="73">
        <f t="shared" ref="P251:P253" si="116">I251+N251</f>
        <v>12.80325</v>
      </c>
      <c r="Q251" s="100">
        <f t="shared" ref="Q251:Q253" si="117">P251*H251</f>
        <v>10011.578157</v>
      </c>
      <c r="R251" s="90"/>
      <c r="S251" s="99"/>
      <c r="T251" s="99"/>
      <c r="U251" s="99"/>
      <c r="V251" s="99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</row>
    <row r="252" spans="1:36" s="29" customFormat="1">
      <c r="A252" s="48">
        <f>IF(G252&lt;&gt;"",1+MAX($A$3:A251),"")</f>
        <v>205</v>
      </c>
      <c r="B252" s="230"/>
      <c r="C252" s="68"/>
      <c r="D252" s="50" t="s">
        <v>232</v>
      </c>
      <c r="E252" s="66">
        <v>97.81</v>
      </c>
      <c r="F252" s="51" t="s">
        <v>45</v>
      </c>
      <c r="G252" s="70">
        <v>0.05</v>
      </c>
      <c r="H252" s="71">
        <f t="shared" si="111"/>
        <v>102.70050000000001</v>
      </c>
      <c r="I252" s="77">
        <f>(7.25-(1))+(2.6)</f>
        <v>8.85</v>
      </c>
      <c r="J252" s="73">
        <f t="shared" si="112"/>
        <v>908.89942499999995</v>
      </c>
      <c r="K252" s="74">
        <v>0.11799999999999999</v>
      </c>
      <c r="L252" s="75">
        <f t="shared" si="113"/>
        <v>12.118658999999999</v>
      </c>
      <c r="M252" s="76">
        <f>'LABOR SHEET'!C$5</f>
        <v>57.65</v>
      </c>
      <c r="N252" s="73">
        <f t="shared" si="114"/>
        <v>6.8026999999999997</v>
      </c>
      <c r="O252" s="73">
        <f t="shared" si="115"/>
        <v>698.64069135</v>
      </c>
      <c r="P252" s="73">
        <f t="shared" si="116"/>
        <v>15.652699999999999</v>
      </c>
      <c r="Q252" s="100">
        <f t="shared" si="117"/>
        <v>1607.5401163500001</v>
      </c>
      <c r="R252" s="90"/>
      <c r="S252" s="99"/>
      <c r="T252" s="99"/>
      <c r="U252" s="99"/>
      <c r="V252" s="99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</row>
    <row r="253" spans="1:36" s="29" customFormat="1">
      <c r="A253" s="48">
        <f>IF(G253&lt;&gt;"",1+MAX($A$3:A252),"")</f>
        <v>206</v>
      </c>
      <c r="B253" s="230"/>
      <c r="C253" s="68"/>
      <c r="D253" s="50" t="s">
        <v>233</v>
      </c>
      <c r="E253" s="66">
        <v>4.55</v>
      </c>
      <c r="F253" s="51" t="s">
        <v>45</v>
      </c>
      <c r="G253" s="70">
        <v>0.05</v>
      </c>
      <c r="H253" s="71">
        <f t="shared" si="111"/>
        <v>4.7774999999999999</v>
      </c>
      <c r="I253" s="77">
        <f>(9.85-(1))+(2.6)</f>
        <v>11.45</v>
      </c>
      <c r="J253" s="73">
        <f t="shared" si="112"/>
        <v>54.702375000000004</v>
      </c>
      <c r="K253" s="74">
        <v>0.13800000000000001</v>
      </c>
      <c r="L253" s="75">
        <f t="shared" si="113"/>
        <v>0.65929499999999996</v>
      </c>
      <c r="M253" s="76">
        <f>'LABOR SHEET'!C$5</f>
        <v>57.65</v>
      </c>
      <c r="N253" s="73">
        <f t="shared" si="114"/>
        <v>7.9557000000000002</v>
      </c>
      <c r="O253" s="73">
        <f t="shared" si="115"/>
        <v>38.008356749999997</v>
      </c>
      <c r="P253" s="73">
        <f t="shared" si="116"/>
        <v>19.4057</v>
      </c>
      <c r="Q253" s="100">
        <f t="shared" si="117"/>
        <v>92.710731749999994</v>
      </c>
      <c r="R253" s="90"/>
      <c r="S253" s="99"/>
      <c r="T253" s="99"/>
      <c r="U253" s="99"/>
      <c r="V253" s="99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</row>
    <row r="254" spans="1:36" s="29" customFormat="1">
      <c r="A254" s="48" t="str">
        <f>IF(G254&lt;&gt;"",1+MAX($A$3:A253),"")</f>
        <v/>
      </c>
      <c r="B254" s="230"/>
      <c r="C254" s="68"/>
      <c r="D254" s="50"/>
      <c r="E254" s="66"/>
      <c r="F254" s="51"/>
      <c r="G254" s="70"/>
      <c r="H254" s="71"/>
      <c r="I254" s="77"/>
      <c r="J254" s="73"/>
      <c r="K254" s="74"/>
      <c r="L254" s="75"/>
      <c r="M254" s="76"/>
      <c r="N254" s="73"/>
      <c r="O254" s="73"/>
      <c r="P254" s="73"/>
      <c r="Q254" s="100"/>
      <c r="R254" s="90"/>
      <c r="S254" s="99"/>
      <c r="T254" s="99"/>
      <c r="U254" s="99"/>
      <c r="V254" s="99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</row>
    <row r="255" spans="1:36" s="29" customFormat="1">
      <c r="A255" s="48" t="str">
        <f>IF(G255&lt;&gt;"",1+MAX($A$3:A254),"")</f>
        <v/>
      </c>
      <c r="B255" s="230"/>
      <c r="C255" s="68"/>
      <c r="D255" s="72" t="s">
        <v>53</v>
      </c>
      <c r="E255" s="66"/>
      <c r="F255" s="51"/>
      <c r="G255" s="70"/>
      <c r="H255" s="71"/>
      <c r="I255" s="77"/>
      <c r="J255" s="73"/>
      <c r="K255" s="74"/>
      <c r="L255" s="75"/>
      <c r="M255" s="76"/>
      <c r="N255" s="73"/>
      <c r="O255" s="73"/>
      <c r="P255" s="73"/>
      <c r="Q255" s="100"/>
      <c r="R255" s="90"/>
      <c r="S255" s="99"/>
      <c r="T255" s="99"/>
      <c r="U255" s="99"/>
      <c r="V255" s="99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</row>
    <row r="256" spans="1:36" s="29" customFormat="1">
      <c r="A256" s="48">
        <f>IF(G256&lt;&gt;"",1+MAX($A$3:A255),"")</f>
        <v>207</v>
      </c>
      <c r="B256" s="230"/>
      <c r="C256" s="68"/>
      <c r="D256" s="50" t="s">
        <v>235</v>
      </c>
      <c r="E256" s="66">
        <v>50</v>
      </c>
      <c r="F256" s="51" t="s">
        <v>55</v>
      </c>
      <c r="G256" s="70">
        <v>0</v>
      </c>
      <c r="H256" s="71">
        <f t="shared" ref="H256:H263" si="118">E256*(1+G256)</f>
        <v>50</v>
      </c>
      <c r="I256" s="73">
        <v>1.65</v>
      </c>
      <c r="J256" s="73">
        <f t="shared" ref="J256:J263" si="119">I256*H256</f>
        <v>82.5</v>
      </c>
      <c r="K256" s="74">
        <v>0.44</v>
      </c>
      <c r="L256" s="75">
        <f t="shared" ref="L256:L263" si="120">+K256*H256</f>
        <v>22</v>
      </c>
      <c r="M256" s="76">
        <f>'LABOR SHEET'!C$5</f>
        <v>57.65</v>
      </c>
      <c r="N256" s="73">
        <f t="shared" ref="N256:N263" si="121">K256*M256</f>
        <v>25.366</v>
      </c>
      <c r="O256" s="73">
        <f t="shared" ref="O256:O263" si="122">M256*L256</f>
        <v>1268.3</v>
      </c>
      <c r="P256" s="73">
        <f t="shared" ref="P256:P263" si="123">I256+N256</f>
        <v>27.015999999999998</v>
      </c>
      <c r="Q256" s="100">
        <f t="shared" ref="Q256:Q263" si="124">P256*H256</f>
        <v>1350.8</v>
      </c>
      <c r="R256" s="90"/>
      <c r="S256" s="99"/>
      <c r="T256" s="99"/>
      <c r="U256" s="99"/>
      <c r="V256" s="99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</row>
    <row r="257" spans="1:36" s="29" customFormat="1">
      <c r="A257" s="48">
        <f>IF(G257&lt;&gt;"",1+MAX($A$3:A256),"")</f>
        <v>208</v>
      </c>
      <c r="B257" s="230"/>
      <c r="C257" s="68"/>
      <c r="D257" s="50" t="s">
        <v>236</v>
      </c>
      <c r="E257" s="66">
        <v>8</v>
      </c>
      <c r="F257" s="51" t="s">
        <v>55</v>
      </c>
      <c r="G257" s="70">
        <v>0</v>
      </c>
      <c r="H257" s="71">
        <f t="shared" si="118"/>
        <v>8</v>
      </c>
      <c r="I257" s="73">
        <v>2.1</v>
      </c>
      <c r="J257" s="73">
        <f t="shared" si="119"/>
        <v>16.8</v>
      </c>
      <c r="K257" s="74">
        <v>0.45</v>
      </c>
      <c r="L257" s="75">
        <f t="shared" si="120"/>
        <v>3.6</v>
      </c>
      <c r="M257" s="76">
        <f>'LABOR SHEET'!C$5</f>
        <v>57.65</v>
      </c>
      <c r="N257" s="73">
        <f t="shared" si="121"/>
        <v>25.942499999999999</v>
      </c>
      <c r="O257" s="73">
        <f t="shared" si="122"/>
        <v>207.54</v>
      </c>
      <c r="P257" s="73">
        <f t="shared" si="123"/>
        <v>28.0425</v>
      </c>
      <c r="Q257" s="100">
        <f t="shared" si="124"/>
        <v>224.34</v>
      </c>
      <c r="R257" s="90"/>
      <c r="S257" s="99"/>
      <c r="T257" s="99"/>
      <c r="U257" s="99"/>
      <c r="V257" s="99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</row>
    <row r="258" spans="1:36" s="29" customFormat="1">
      <c r="A258" s="48">
        <f>IF(G258&lt;&gt;"",1+MAX($A$3:A257),"")</f>
        <v>209</v>
      </c>
      <c r="B258" s="230"/>
      <c r="C258" s="68"/>
      <c r="D258" s="50" t="s">
        <v>237</v>
      </c>
      <c r="E258" s="66">
        <v>1</v>
      </c>
      <c r="F258" s="51" t="s">
        <v>55</v>
      </c>
      <c r="G258" s="70">
        <v>0</v>
      </c>
      <c r="H258" s="71">
        <f t="shared" si="118"/>
        <v>1</v>
      </c>
      <c r="I258" s="73">
        <v>6.65</v>
      </c>
      <c r="J258" s="73">
        <f t="shared" si="119"/>
        <v>6.65</v>
      </c>
      <c r="K258" s="74">
        <v>0.46500000000000002</v>
      </c>
      <c r="L258" s="75">
        <f t="shared" si="120"/>
        <v>0.46500000000000002</v>
      </c>
      <c r="M258" s="76">
        <f>'LABOR SHEET'!C$5</f>
        <v>57.65</v>
      </c>
      <c r="N258" s="73">
        <f t="shared" si="121"/>
        <v>26.80725</v>
      </c>
      <c r="O258" s="73">
        <f t="shared" si="122"/>
        <v>26.80725</v>
      </c>
      <c r="P258" s="73">
        <f t="shared" si="123"/>
        <v>33.457250000000002</v>
      </c>
      <c r="Q258" s="100">
        <f t="shared" si="124"/>
        <v>33.457250000000002</v>
      </c>
      <c r="R258" s="90"/>
      <c r="S258" s="99"/>
      <c r="T258" s="99"/>
      <c r="U258" s="99"/>
      <c r="V258" s="99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</row>
    <row r="259" spans="1:36" s="29" customFormat="1">
      <c r="A259" s="48">
        <f>IF(G259&lt;&gt;"",1+MAX($A$3:A258),"")</f>
        <v>210</v>
      </c>
      <c r="B259" s="230"/>
      <c r="C259" s="68"/>
      <c r="D259" s="50" t="s">
        <v>238</v>
      </c>
      <c r="E259" s="66">
        <v>5</v>
      </c>
      <c r="F259" s="51" t="s">
        <v>55</v>
      </c>
      <c r="G259" s="70">
        <v>0</v>
      </c>
      <c r="H259" s="71">
        <f t="shared" si="118"/>
        <v>5</v>
      </c>
      <c r="I259" s="73">
        <v>8.5</v>
      </c>
      <c r="J259" s="73">
        <f t="shared" si="119"/>
        <v>42.5</v>
      </c>
      <c r="K259" s="74">
        <v>0.47</v>
      </c>
      <c r="L259" s="75">
        <f t="shared" si="120"/>
        <v>2.35</v>
      </c>
      <c r="M259" s="76">
        <f>'LABOR SHEET'!C$5</f>
        <v>57.65</v>
      </c>
      <c r="N259" s="73">
        <f t="shared" si="121"/>
        <v>27.095500000000001</v>
      </c>
      <c r="O259" s="73">
        <f t="shared" si="122"/>
        <v>135.47749999999999</v>
      </c>
      <c r="P259" s="73">
        <f t="shared" si="123"/>
        <v>35.595500000000001</v>
      </c>
      <c r="Q259" s="100">
        <f t="shared" si="124"/>
        <v>177.97749999999999</v>
      </c>
      <c r="R259" s="90"/>
      <c r="S259" s="99"/>
      <c r="T259" s="99"/>
      <c r="U259" s="99"/>
      <c r="V259" s="99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</row>
    <row r="260" spans="1:36" s="29" customFormat="1">
      <c r="A260" s="48">
        <f>IF(G260&lt;&gt;"",1+MAX($A$3:A259),"")</f>
        <v>211</v>
      </c>
      <c r="B260" s="230"/>
      <c r="C260" s="68"/>
      <c r="D260" s="50" t="s">
        <v>239</v>
      </c>
      <c r="E260" s="66">
        <v>6</v>
      </c>
      <c r="F260" s="51" t="s">
        <v>55</v>
      </c>
      <c r="G260" s="70">
        <v>0</v>
      </c>
      <c r="H260" s="71">
        <f t="shared" si="118"/>
        <v>6</v>
      </c>
      <c r="I260" s="73">
        <v>9.9</v>
      </c>
      <c r="J260" s="73">
        <f t="shared" si="119"/>
        <v>59.4</v>
      </c>
      <c r="K260" s="74">
        <v>0.47499999999999998</v>
      </c>
      <c r="L260" s="75">
        <f t="shared" si="120"/>
        <v>2.85</v>
      </c>
      <c r="M260" s="76">
        <f>'LABOR SHEET'!C$5</f>
        <v>57.65</v>
      </c>
      <c r="N260" s="73">
        <f t="shared" si="121"/>
        <v>27.383749999999999</v>
      </c>
      <c r="O260" s="73">
        <f t="shared" si="122"/>
        <v>164.30250000000001</v>
      </c>
      <c r="P260" s="73">
        <f t="shared" si="123"/>
        <v>37.283749999999998</v>
      </c>
      <c r="Q260" s="100">
        <f t="shared" si="124"/>
        <v>223.70249999999999</v>
      </c>
      <c r="R260" s="90"/>
      <c r="S260" s="99"/>
      <c r="T260" s="99"/>
      <c r="U260" s="99"/>
      <c r="V260" s="99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</row>
    <row r="261" spans="1:36" s="29" customFormat="1">
      <c r="A261" s="48">
        <f>IF(G261&lt;&gt;"",1+MAX($A$3:A260),"")</f>
        <v>212</v>
      </c>
      <c r="B261" s="230"/>
      <c r="C261" s="68"/>
      <c r="D261" s="50" t="s">
        <v>240</v>
      </c>
      <c r="E261" s="66">
        <v>1</v>
      </c>
      <c r="F261" s="51" t="s">
        <v>55</v>
      </c>
      <c r="G261" s="70">
        <v>0</v>
      </c>
      <c r="H261" s="71">
        <f t="shared" si="118"/>
        <v>1</v>
      </c>
      <c r="I261" s="73">
        <v>10.199999999999999</v>
      </c>
      <c r="J261" s="73">
        <f t="shared" si="119"/>
        <v>10.199999999999999</v>
      </c>
      <c r="K261" s="74">
        <v>0.48</v>
      </c>
      <c r="L261" s="75">
        <f t="shared" si="120"/>
        <v>0.48</v>
      </c>
      <c r="M261" s="76">
        <f>'LABOR SHEET'!C$5</f>
        <v>57.65</v>
      </c>
      <c r="N261" s="73">
        <f t="shared" si="121"/>
        <v>27.672000000000001</v>
      </c>
      <c r="O261" s="73">
        <f t="shared" si="122"/>
        <v>27.672000000000001</v>
      </c>
      <c r="P261" s="73">
        <f t="shared" si="123"/>
        <v>37.872</v>
      </c>
      <c r="Q261" s="100">
        <f t="shared" si="124"/>
        <v>37.872</v>
      </c>
      <c r="R261" s="90"/>
      <c r="S261" s="99"/>
      <c r="T261" s="99"/>
      <c r="U261" s="99"/>
      <c r="V261" s="99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</row>
    <row r="262" spans="1:36" s="29" customFormat="1">
      <c r="A262" s="48">
        <f>IF(G262&lt;&gt;"",1+MAX($A$3:A261),"")</f>
        <v>213</v>
      </c>
      <c r="B262" s="230"/>
      <c r="C262" s="68"/>
      <c r="D262" s="50" t="s">
        <v>241</v>
      </c>
      <c r="E262" s="66">
        <v>3</v>
      </c>
      <c r="F262" s="51" t="s">
        <v>55</v>
      </c>
      <c r="G262" s="70">
        <v>0</v>
      </c>
      <c r="H262" s="71">
        <f t="shared" si="118"/>
        <v>3</v>
      </c>
      <c r="I262" s="73">
        <v>12.3</v>
      </c>
      <c r="J262" s="73">
        <f t="shared" si="119"/>
        <v>36.9</v>
      </c>
      <c r="K262" s="74">
        <v>0.48499999999999999</v>
      </c>
      <c r="L262" s="75">
        <f t="shared" si="120"/>
        <v>1.4550000000000001</v>
      </c>
      <c r="M262" s="76">
        <f>'LABOR SHEET'!C$5</f>
        <v>57.65</v>
      </c>
      <c r="N262" s="73">
        <f t="shared" si="121"/>
        <v>27.960249999999998</v>
      </c>
      <c r="O262" s="73">
        <f t="shared" si="122"/>
        <v>83.880750000000006</v>
      </c>
      <c r="P262" s="73">
        <f t="shared" si="123"/>
        <v>40.260249999999999</v>
      </c>
      <c r="Q262" s="100">
        <f t="shared" si="124"/>
        <v>120.78075</v>
      </c>
      <c r="R262" s="90"/>
      <c r="S262" s="99"/>
      <c r="T262" s="99"/>
      <c r="U262" s="99"/>
      <c r="V262" s="99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</row>
    <row r="263" spans="1:36" s="29" customFormat="1">
      <c r="A263" s="48">
        <f>IF(G263&lt;&gt;"",1+MAX($A$3:A262),"")</f>
        <v>214</v>
      </c>
      <c r="B263" s="230"/>
      <c r="C263" s="68"/>
      <c r="D263" s="50" t="s">
        <v>242</v>
      </c>
      <c r="E263" s="66">
        <v>1</v>
      </c>
      <c r="F263" s="51" t="s">
        <v>55</v>
      </c>
      <c r="G263" s="70">
        <v>0</v>
      </c>
      <c r="H263" s="71">
        <f t="shared" si="118"/>
        <v>1</v>
      </c>
      <c r="I263" s="73">
        <v>12.9</v>
      </c>
      <c r="J263" s="73">
        <f t="shared" si="119"/>
        <v>12.9</v>
      </c>
      <c r="K263" s="74">
        <v>0.49</v>
      </c>
      <c r="L263" s="75">
        <f t="shared" si="120"/>
        <v>0.49</v>
      </c>
      <c r="M263" s="76">
        <f>'LABOR SHEET'!C$5</f>
        <v>57.65</v>
      </c>
      <c r="N263" s="73">
        <f t="shared" si="121"/>
        <v>28.2485</v>
      </c>
      <c r="O263" s="73">
        <f t="shared" si="122"/>
        <v>28.2485</v>
      </c>
      <c r="P263" s="73">
        <f t="shared" si="123"/>
        <v>41.148499999999999</v>
      </c>
      <c r="Q263" s="100">
        <f t="shared" si="124"/>
        <v>41.148499999999999</v>
      </c>
      <c r="R263" s="90"/>
      <c r="S263" s="99"/>
      <c r="T263" s="99"/>
      <c r="U263" s="99"/>
      <c r="V263" s="99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</row>
    <row r="264" spans="1:36" s="29" customFormat="1">
      <c r="A264" s="48" t="str">
        <f>IF(G264&lt;&gt;"",1+MAX($A$3:A263),"")</f>
        <v/>
      </c>
      <c r="B264" s="230"/>
      <c r="C264" s="68"/>
      <c r="D264" s="50"/>
      <c r="E264" s="66"/>
      <c r="F264" s="51"/>
      <c r="G264" s="70"/>
      <c r="H264" s="71"/>
      <c r="I264" s="77"/>
      <c r="J264" s="73"/>
      <c r="K264" s="74"/>
      <c r="L264" s="75"/>
      <c r="M264" s="76"/>
      <c r="N264" s="73"/>
      <c r="O264" s="73"/>
      <c r="P264" s="73"/>
      <c r="Q264" s="100"/>
      <c r="R264" s="90"/>
      <c r="S264" s="99"/>
      <c r="T264" s="99"/>
      <c r="U264" s="99"/>
      <c r="V264" s="99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</row>
    <row r="265" spans="1:36" s="29" customFormat="1">
      <c r="A265" s="48" t="str">
        <f>IF(G265&lt;&gt;"",1+MAX($A$3:A264),"")</f>
        <v/>
      </c>
      <c r="B265" s="230"/>
      <c r="C265" s="68"/>
      <c r="D265" s="72" t="s">
        <v>84</v>
      </c>
      <c r="E265" s="66"/>
      <c r="F265" s="51"/>
      <c r="G265" s="70"/>
      <c r="H265" s="71"/>
      <c r="I265" s="77"/>
      <c r="J265" s="73"/>
      <c r="K265" s="74"/>
      <c r="L265" s="75"/>
      <c r="M265" s="76"/>
      <c r="N265" s="73"/>
      <c r="O265" s="73"/>
      <c r="P265" s="73"/>
      <c r="Q265" s="100"/>
      <c r="R265" s="90"/>
      <c r="S265" s="99"/>
      <c r="T265" s="99"/>
      <c r="U265" s="99"/>
      <c r="V265" s="99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</row>
    <row r="266" spans="1:36" s="29" customFormat="1">
      <c r="A266" s="48">
        <f>IF(G266&lt;&gt;"",1+MAX($A$3:A265),"")</f>
        <v>215</v>
      </c>
      <c r="B266" s="230"/>
      <c r="C266" s="68"/>
      <c r="D266" s="50" t="s">
        <v>243</v>
      </c>
      <c r="E266" s="66">
        <v>17</v>
      </c>
      <c r="F266" s="51" t="s">
        <v>55</v>
      </c>
      <c r="G266" s="70">
        <v>0</v>
      </c>
      <c r="H266" s="71">
        <f t="shared" ref="H266:H288" si="125">E266*(1+G266)</f>
        <v>17</v>
      </c>
      <c r="I266" s="73">
        <v>13.5</v>
      </c>
      <c r="J266" s="73">
        <f t="shared" ref="J266:J288" si="126">I266*H266</f>
        <v>229.5</v>
      </c>
      <c r="K266" s="74">
        <v>0.6</v>
      </c>
      <c r="L266" s="75">
        <f t="shared" ref="L266:L288" si="127">+K266*H266</f>
        <v>10.199999999999999</v>
      </c>
      <c r="M266" s="76">
        <f>'LABOR SHEET'!C$5</f>
        <v>57.65</v>
      </c>
      <c r="N266" s="73">
        <f t="shared" ref="N266:N288" si="128">K266*M266</f>
        <v>34.590000000000003</v>
      </c>
      <c r="O266" s="73">
        <f t="shared" ref="O266:O288" si="129">M266*L266</f>
        <v>588.03</v>
      </c>
      <c r="P266" s="73">
        <f t="shared" ref="P266:P288" si="130">I266+N266</f>
        <v>48.09</v>
      </c>
      <c r="Q266" s="100">
        <f t="shared" ref="Q266:Q288" si="131">P266*H266</f>
        <v>817.53</v>
      </c>
      <c r="R266" s="90"/>
      <c r="S266" s="99"/>
      <c r="T266" s="99"/>
      <c r="U266" s="99"/>
      <c r="V266" s="99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</row>
    <row r="267" spans="1:36" s="29" customFormat="1">
      <c r="A267" s="48">
        <f>IF(G267&lt;&gt;"",1+MAX($A$3:A266),"")</f>
        <v>216</v>
      </c>
      <c r="B267" s="230"/>
      <c r="C267" s="68"/>
      <c r="D267" s="50" t="s">
        <v>244</v>
      </c>
      <c r="E267" s="66">
        <v>1</v>
      </c>
      <c r="F267" s="51" t="s">
        <v>55</v>
      </c>
      <c r="G267" s="70">
        <v>0</v>
      </c>
      <c r="H267" s="71">
        <f t="shared" si="125"/>
        <v>1</v>
      </c>
      <c r="I267" s="73">
        <v>18.8</v>
      </c>
      <c r="J267" s="73">
        <f t="shared" si="126"/>
        <v>18.8</v>
      </c>
      <c r="K267" s="74">
        <v>0.62</v>
      </c>
      <c r="L267" s="75">
        <f t="shared" si="127"/>
        <v>0.62</v>
      </c>
      <c r="M267" s="76">
        <f>'LABOR SHEET'!C$5</f>
        <v>57.65</v>
      </c>
      <c r="N267" s="73">
        <f t="shared" si="128"/>
        <v>35.743000000000002</v>
      </c>
      <c r="O267" s="73">
        <f t="shared" si="129"/>
        <v>35.743000000000002</v>
      </c>
      <c r="P267" s="73">
        <f t="shared" si="130"/>
        <v>54.542999999999999</v>
      </c>
      <c r="Q267" s="100">
        <f t="shared" si="131"/>
        <v>54.542999999999999</v>
      </c>
      <c r="R267" s="90"/>
      <c r="S267" s="99"/>
      <c r="T267" s="99"/>
      <c r="U267" s="99"/>
      <c r="V267" s="99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</row>
    <row r="268" spans="1:36" s="29" customFormat="1">
      <c r="A268" s="48" t="str">
        <f>IF(G268&lt;&gt;"",1+MAX($A$3:A267),"")</f>
        <v/>
      </c>
      <c r="B268" s="230"/>
      <c r="C268" s="68"/>
      <c r="D268" s="53"/>
      <c r="E268" s="57"/>
      <c r="F268" s="54"/>
      <c r="G268" s="101"/>
      <c r="H268" s="102"/>
      <c r="I268" s="77"/>
      <c r="J268" s="77"/>
      <c r="K268" s="74"/>
      <c r="L268" s="79"/>
      <c r="M268" s="80"/>
      <c r="N268" s="77"/>
      <c r="O268" s="77"/>
      <c r="P268" s="77"/>
      <c r="Q268" s="103"/>
      <c r="R268" s="104"/>
      <c r="S268" s="99"/>
      <c r="T268" s="99"/>
      <c r="U268" s="99"/>
      <c r="V268" s="99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</row>
    <row r="269" spans="1:36" s="29" customFormat="1" ht="18">
      <c r="A269" s="48" t="str">
        <f>IF(G269&lt;&gt;"",1+MAX($A$3:A268),"")</f>
        <v/>
      </c>
      <c r="B269" s="230"/>
      <c r="C269" s="66"/>
      <c r="D269" s="67" t="s">
        <v>84</v>
      </c>
      <c r="E269" s="51"/>
      <c r="F269" s="51"/>
      <c r="G269" s="51"/>
      <c r="H269" s="51"/>
      <c r="I269" s="77"/>
      <c r="J269" s="73"/>
      <c r="K269" s="74"/>
      <c r="L269" s="83"/>
      <c r="M269" s="84"/>
      <c r="N269" s="73"/>
      <c r="O269" s="73"/>
      <c r="P269" s="73"/>
      <c r="Q269" s="97"/>
      <c r="R269" s="98"/>
      <c r="S269" s="99"/>
      <c r="T269" s="99"/>
      <c r="U269" s="99"/>
      <c r="V269" s="99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</row>
    <row r="270" spans="1:36" s="29" customFormat="1">
      <c r="A270" s="48">
        <f>IF(G270&lt;&gt;"",1+MAX($A$3:A269),"")</f>
        <v>217</v>
      </c>
      <c r="B270" s="230"/>
      <c r="C270" s="68"/>
      <c r="D270" s="50" t="s">
        <v>245</v>
      </c>
      <c r="E270" s="66">
        <v>2</v>
      </c>
      <c r="F270" s="51" t="s">
        <v>55</v>
      </c>
      <c r="G270" s="70">
        <v>0</v>
      </c>
      <c r="H270" s="71">
        <f t="shared" si="125"/>
        <v>2</v>
      </c>
      <c r="I270" s="73">
        <v>113</v>
      </c>
      <c r="J270" s="73">
        <f t="shared" si="126"/>
        <v>226</v>
      </c>
      <c r="K270" s="74">
        <v>0.85</v>
      </c>
      <c r="L270" s="75">
        <f t="shared" si="127"/>
        <v>1.7</v>
      </c>
      <c r="M270" s="76">
        <f>'LABOR SHEET'!C$5</f>
        <v>57.65</v>
      </c>
      <c r="N270" s="73">
        <f t="shared" si="128"/>
        <v>49.002499999999998</v>
      </c>
      <c r="O270" s="73">
        <f t="shared" si="129"/>
        <v>98.004999999999995</v>
      </c>
      <c r="P270" s="73">
        <f t="shared" si="130"/>
        <v>162.0025</v>
      </c>
      <c r="Q270" s="100">
        <f t="shared" si="131"/>
        <v>324.005</v>
      </c>
      <c r="R270" s="90"/>
      <c r="S270" s="99"/>
      <c r="T270" s="99"/>
      <c r="U270" s="99"/>
      <c r="V270" s="99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</row>
    <row r="271" spans="1:36" s="29" customFormat="1">
      <c r="A271" s="48">
        <f>IF(G271&lt;&gt;"",1+MAX($A$3:A270),"")</f>
        <v>218</v>
      </c>
      <c r="B271" s="230"/>
      <c r="C271" s="68"/>
      <c r="D271" s="50" t="s">
        <v>246</v>
      </c>
      <c r="E271" s="66">
        <v>2</v>
      </c>
      <c r="F271" s="51" t="s">
        <v>55</v>
      </c>
      <c r="G271" s="70">
        <v>0</v>
      </c>
      <c r="H271" s="71">
        <f t="shared" si="125"/>
        <v>2</v>
      </c>
      <c r="I271" s="73">
        <v>126</v>
      </c>
      <c r="J271" s="73">
        <f t="shared" si="126"/>
        <v>252</v>
      </c>
      <c r="K271" s="74">
        <v>0.95</v>
      </c>
      <c r="L271" s="75">
        <f t="shared" si="127"/>
        <v>1.9</v>
      </c>
      <c r="M271" s="76">
        <f>'LABOR SHEET'!C$5</f>
        <v>57.65</v>
      </c>
      <c r="N271" s="73">
        <f t="shared" si="128"/>
        <v>54.767499999999998</v>
      </c>
      <c r="O271" s="73">
        <f t="shared" si="129"/>
        <v>109.535</v>
      </c>
      <c r="P271" s="73">
        <f t="shared" si="130"/>
        <v>180.76750000000001</v>
      </c>
      <c r="Q271" s="100">
        <f t="shared" si="131"/>
        <v>361.53500000000003</v>
      </c>
      <c r="R271" s="90"/>
      <c r="S271" s="99"/>
      <c r="T271" s="99"/>
      <c r="U271" s="99"/>
      <c r="V271" s="99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</row>
    <row r="272" spans="1:36" s="29" customFormat="1">
      <c r="A272" s="48">
        <f>IF(G272&lt;&gt;"",1+MAX($A$3:A271),"")</f>
        <v>219</v>
      </c>
      <c r="B272" s="230"/>
      <c r="C272" s="68"/>
      <c r="D272" s="50" t="s">
        <v>247</v>
      </c>
      <c r="E272" s="66">
        <v>1</v>
      </c>
      <c r="F272" s="51" t="s">
        <v>55</v>
      </c>
      <c r="G272" s="70">
        <v>0</v>
      </c>
      <c r="H272" s="71">
        <f t="shared" si="125"/>
        <v>1</v>
      </c>
      <c r="I272" s="73">
        <v>165</v>
      </c>
      <c r="J272" s="73">
        <f t="shared" si="126"/>
        <v>165</v>
      </c>
      <c r="K272" s="74">
        <v>1</v>
      </c>
      <c r="L272" s="75">
        <f t="shared" si="127"/>
        <v>1</v>
      </c>
      <c r="M272" s="76">
        <f>'LABOR SHEET'!C$5</f>
        <v>57.65</v>
      </c>
      <c r="N272" s="73">
        <f t="shared" si="128"/>
        <v>57.65</v>
      </c>
      <c r="O272" s="73">
        <f t="shared" si="129"/>
        <v>57.65</v>
      </c>
      <c r="P272" s="73">
        <f t="shared" si="130"/>
        <v>222.65</v>
      </c>
      <c r="Q272" s="100">
        <f t="shared" si="131"/>
        <v>222.65</v>
      </c>
      <c r="R272" s="90"/>
      <c r="S272" s="99"/>
      <c r="T272" s="99"/>
      <c r="U272" s="99"/>
      <c r="V272" s="99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</row>
    <row r="273" spans="1:36" s="29" customFormat="1">
      <c r="A273" s="48">
        <f>IF(G273&lt;&gt;"",1+MAX($A$3:A272),"")</f>
        <v>220</v>
      </c>
      <c r="B273" s="230"/>
      <c r="C273" s="68"/>
      <c r="D273" s="50" t="s">
        <v>248</v>
      </c>
      <c r="E273" s="66">
        <v>40</v>
      </c>
      <c r="F273" s="51" t="s">
        <v>55</v>
      </c>
      <c r="G273" s="70">
        <v>0</v>
      </c>
      <c r="H273" s="71">
        <f t="shared" si="125"/>
        <v>40</v>
      </c>
      <c r="I273" s="73">
        <v>23</v>
      </c>
      <c r="J273" s="73">
        <f t="shared" si="126"/>
        <v>920</v>
      </c>
      <c r="K273" s="74">
        <v>0.64</v>
      </c>
      <c r="L273" s="75">
        <f t="shared" si="127"/>
        <v>25.6</v>
      </c>
      <c r="M273" s="76">
        <f>'LABOR SHEET'!C$5</f>
        <v>57.65</v>
      </c>
      <c r="N273" s="73">
        <f t="shared" si="128"/>
        <v>36.896000000000001</v>
      </c>
      <c r="O273" s="73">
        <f t="shared" si="129"/>
        <v>1475.84</v>
      </c>
      <c r="P273" s="73">
        <f t="shared" si="130"/>
        <v>59.896000000000001</v>
      </c>
      <c r="Q273" s="100">
        <f t="shared" si="131"/>
        <v>2395.84</v>
      </c>
      <c r="R273" s="90"/>
      <c r="S273" s="99"/>
      <c r="T273" s="99"/>
      <c r="U273" s="99"/>
      <c r="V273" s="99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</row>
    <row r="274" spans="1:36" s="29" customFormat="1">
      <c r="A274" s="48">
        <f>IF(G274&lt;&gt;"",1+MAX($A$3:A273),"")</f>
        <v>221</v>
      </c>
      <c r="B274" s="230"/>
      <c r="C274" s="68"/>
      <c r="D274" s="50" t="s">
        <v>249</v>
      </c>
      <c r="E274" s="66">
        <v>8</v>
      </c>
      <c r="F274" s="51" t="s">
        <v>55</v>
      </c>
      <c r="G274" s="70">
        <v>0</v>
      </c>
      <c r="H274" s="71">
        <f t="shared" si="125"/>
        <v>8</v>
      </c>
      <c r="I274" s="73">
        <v>30.5</v>
      </c>
      <c r="J274" s="73">
        <f t="shared" si="126"/>
        <v>244</v>
      </c>
      <c r="K274" s="74">
        <v>0.66</v>
      </c>
      <c r="L274" s="75">
        <f t="shared" si="127"/>
        <v>5.28</v>
      </c>
      <c r="M274" s="76">
        <f>'LABOR SHEET'!C$5</f>
        <v>57.65</v>
      </c>
      <c r="N274" s="73">
        <f t="shared" si="128"/>
        <v>38.048999999999999</v>
      </c>
      <c r="O274" s="73">
        <f t="shared" si="129"/>
        <v>304.392</v>
      </c>
      <c r="P274" s="73">
        <f t="shared" si="130"/>
        <v>68.549000000000007</v>
      </c>
      <c r="Q274" s="100">
        <f t="shared" si="131"/>
        <v>548.39200000000005</v>
      </c>
      <c r="R274" s="90"/>
      <c r="S274" s="99"/>
      <c r="T274" s="99"/>
      <c r="U274" s="99"/>
      <c r="V274" s="99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</row>
    <row r="275" spans="1:36" s="29" customFormat="1">
      <c r="A275" s="48">
        <f>IF(G275&lt;&gt;"",1+MAX($A$3:A274),"")</f>
        <v>222</v>
      </c>
      <c r="B275" s="230"/>
      <c r="C275" s="68"/>
      <c r="D275" s="50" t="s">
        <v>250</v>
      </c>
      <c r="E275" s="66">
        <v>2</v>
      </c>
      <c r="F275" s="51" t="s">
        <v>55</v>
      </c>
      <c r="G275" s="70">
        <v>0</v>
      </c>
      <c r="H275" s="71">
        <f t="shared" si="125"/>
        <v>2</v>
      </c>
      <c r="I275" s="73">
        <v>16.489999999999998</v>
      </c>
      <c r="J275" s="73">
        <f t="shared" si="126"/>
        <v>32.979999999999997</v>
      </c>
      <c r="K275" s="74">
        <v>0.4</v>
      </c>
      <c r="L275" s="75">
        <f t="shared" si="127"/>
        <v>0.8</v>
      </c>
      <c r="M275" s="76">
        <f>'LABOR SHEET'!C$5</f>
        <v>57.65</v>
      </c>
      <c r="N275" s="73">
        <f t="shared" si="128"/>
        <v>23.06</v>
      </c>
      <c r="O275" s="73">
        <f t="shared" si="129"/>
        <v>46.12</v>
      </c>
      <c r="P275" s="73">
        <f t="shared" si="130"/>
        <v>39.549999999999997</v>
      </c>
      <c r="Q275" s="100">
        <f t="shared" si="131"/>
        <v>79.099999999999994</v>
      </c>
      <c r="R275" s="90"/>
      <c r="S275" s="99"/>
      <c r="T275" s="99"/>
      <c r="U275" s="99"/>
      <c r="V275" s="99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</row>
    <row r="276" spans="1:36" s="29" customFormat="1">
      <c r="A276" s="48">
        <f>IF(G276&lt;&gt;"",1+MAX($A$3:A275),"")</f>
        <v>223</v>
      </c>
      <c r="B276" s="230"/>
      <c r="C276" s="68"/>
      <c r="D276" s="50" t="s">
        <v>251</v>
      </c>
      <c r="E276" s="66">
        <v>25</v>
      </c>
      <c r="F276" s="51" t="s">
        <v>55</v>
      </c>
      <c r="G276" s="70">
        <v>0</v>
      </c>
      <c r="H276" s="71">
        <f t="shared" si="125"/>
        <v>25</v>
      </c>
      <c r="I276" s="73">
        <v>98.05</v>
      </c>
      <c r="J276" s="73">
        <f t="shared" si="126"/>
        <v>2451.25</v>
      </c>
      <c r="K276" s="74">
        <v>0.85</v>
      </c>
      <c r="L276" s="75">
        <f t="shared" si="127"/>
        <v>21.25</v>
      </c>
      <c r="M276" s="76">
        <f>'LABOR SHEET'!C$5</f>
        <v>57.65</v>
      </c>
      <c r="N276" s="73">
        <f t="shared" si="128"/>
        <v>49.002499999999998</v>
      </c>
      <c r="O276" s="73">
        <f t="shared" si="129"/>
        <v>1225.0625</v>
      </c>
      <c r="P276" s="73">
        <f t="shared" si="130"/>
        <v>147.05250000000001</v>
      </c>
      <c r="Q276" s="100">
        <f t="shared" si="131"/>
        <v>3676.3125</v>
      </c>
      <c r="R276" s="90"/>
      <c r="S276" s="99"/>
      <c r="T276" s="99"/>
      <c r="U276" s="99"/>
      <c r="V276" s="99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</row>
    <row r="277" spans="1:36" s="29" customFormat="1">
      <c r="A277" s="48">
        <f>IF(G277&lt;&gt;"",1+MAX($A$3:A276),"")</f>
        <v>224</v>
      </c>
      <c r="B277" s="230"/>
      <c r="C277" s="68"/>
      <c r="D277" s="50" t="s">
        <v>252</v>
      </c>
      <c r="E277" s="66">
        <v>3</v>
      </c>
      <c r="F277" s="51" t="s">
        <v>55</v>
      </c>
      <c r="G277" s="70">
        <v>0</v>
      </c>
      <c r="H277" s="71">
        <f t="shared" si="125"/>
        <v>3</v>
      </c>
      <c r="I277" s="73">
        <v>30.2</v>
      </c>
      <c r="J277" s="73">
        <f t="shared" si="126"/>
        <v>90.6</v>
      </c>
      <c r="K277" s="74">
        <v>0.62</v>
      </c>
      <c r="L277" s="75">
        <f t="shared" si="127"/>
        <v>1.86</v>
      </c>
      <c r="M277" s="76">
        <f>'LABOR SHEET'!C$5</f>
        <v>57.65</v>
      </c>
      <c r="N277" s="73">
        <f t="shared" si="128"/>
        <v>35.743000000000002</v>
      </c>
      <c r="O277" s="73">
        <f t="shared" si="129"/>
        <v>107.229</v>
      </c>
      <c r="P277" s="73">
        <f t="shared" si="130"/>
        <v>65.942999999999998</v>
      </c>
      <c r="Q277" s="100">
        <f t="shared" si="131"/>
        <v>197.82900000000001</v>
      </c>
      <c r="R277" s="90"/>
      <c r="S277" s="99"/>
      <c r="T277" s="99"/>
      <c r="U277" s="99"/>
      <c r="V277" s="99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</row>
    <row r="278" spans="1:36" s="29" customFormat="1">
      <c r="A278" s="48">
        <f>IF(G278&lt;&gt;"",1+MAX($A$3:A277),"")</f>
        <v>225</v>
      </c>
      <c r="B278" s="230"/>
      <c r="C278" s="68"/>
      <c r="D278" s="50" t="s">
        <v>253</v>
      </c>
      <c r="E278" s="66">
        <v>17</v>
      </c>
      <c r="F278" s="51" t="s">
        <v>55</v>
      </c>
      <c r="G278" s="70">
        <v>0</v>
      </c>
      <c r="H278" s="71">
        <f t="shared" si="125"/>
        <v>17</v>
      </c>
      <c r="I278" s="73">
        <v>35.200000000000003</v>
      </c>
      <c r="J278" s="73">
        <f t="shared" si="126"/>
        <v>598.4</v>
      </c>
      <c r="K278" s="74">
        <v>0.65</v>
      </c>
      <c r="L278" s="75">
        <f t="shared" si="127"/>
        <v>11.05</v>
      </c>
      <c r="M278" s="76">
        <f>'LABOR SHEET'!C$5</f>
        <v>57.65</v>
      </c>
      <c r="N278" s="73">
        <f t="shared" si="128"/>
        <v>37.472499999999997</v>
      </c>
      <c r="O278" s="73">
        <f t="shared" si="129"/>
        <v>637.03250000000003</v>
      </c>
      <c r="P278" s="73">
        <f t="shared" si="130"/>
        <v>72.672499999999999</v>
      </c>
      <c r="Q278" s="100">
        <f t="shared" si="131"/>
        <v>1235.4324999999999</v>
      </c>
      <c r="R278" s="90"/>
      <c r="S278" s="99"/>
      <c r="T278" s="99"/>
      <c r="U278" s="99"/>
      <c r="V278" s="99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</row>
    <row r="279" spans="1:36" s="29" customFormat="1">
      <c r="A279" s="48">
        <f>IF(G279&lt;&gt;"",1+MAX($A$3:A278),"")</f>
        <v>226</v>
      </c>
      <c r="B279" s="230"/>
      <c r="C279" s="68"/>
      <c r="D279" s="50" t="s">
        <v>254</v>
      </c>
      <c r="E279" s="66">
        <v>5</v>
      </c>
      <c r="F279" s="51" t="s">
        <v>55</v>
      </c>
      <c r="G279" s="70">
        <v>0</v>
      </c>
      <c r="H279" s="71">
        <f t="shared" si="125"/>
        <v>5</v>
      </c>
      <c r="I279" s="73">
        <f>35/0.75</f>
        <v>46.6666666666667</v>
      </c>
      <c r="J279" s="73">
        <f t="shared" si="126"/>
        <v>233.333333333333</v>
      </c>
      <c r="K279" s="74">
        <v>0.68</v>
      </c>
      <c r="L279" s="75">
        <f t="shared" si="127"/>
        <v>3.4</v>
      </c>
      <c r="M279" s="76">
        <f>'LABOR SHEET'!C$5</f>
        <v>57.65</v>
      </c>
      <c r="N279" s="73">
        <f t="shared" si="128"/>
        <v>39.201999999999998</v>
      </c>
      <c r="O279" s="73">
        <f t="shared" si="129"/>
        <v>196.01</v>
      </c>
      <c r="P279" s="73">
        <f t="shared" si="130"/>
        <v>85.868666666666698</v>
      </c>
      <c r="Q279" s="100">
        <f t="shared" si="131"/>
        <v>429.34333333333302</v>
      </c>
      <c r="R279" s="90"/>
      <c r="S279" s="99"/>
      <c r="T279" s="99"/>
      <c r="U279" s="99"/>
      <c r="V279" s="99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</row>
    <row r="280" spans="1:36" s="29" customFormat="1">
      <c r="A280" s="48">
        <f>IF(G280&lt;&gt;"",1+MAX($A$3:A279),"")</f>
        <v>227</v>
      </c>
      <c r="B280" s="230"/>
      <c r="C280" s="68"/>
      <c r="D280" s="50" t="s">
        <v>255</v>
      </c>
      <c r="E280" s="66">
        <v>2</v>
      </c>
      <c r="F280" s="51" t="s">
        <v>55</v>
      </c>
      <c r="G280" s="70">
        <v>0</v>
      </c>
      <c r="H280" s="71">
        <f t="shared" si="125"/>
        <v>2</v>
      </c>
      <c r="I280" s="73">
        <v>65.5</v>
      </c>
      <c r="J280" s="73">
        <f t="shared" si="126"/>
        <v>131</v>
      </c>
      <c r="K280" s="74">
        <v>0.71</v>
      </c>
      <c r="L280" s="75">
        <f t="shared" si="127"/>
        <v>1.42</v>
      </c>
      <c r="M280" s="76">
        <f>'LABOR SHEET'!C$5</f>
        <v>57.65</v>
      </c>
      <c r="N280" s="73">
        <f t="shared" si="128"/>
        <v>40.9315</v>
      </c>
      <c r="O280" s="73">
        <f t="shared" si="129"/>
        <v>81.863</v>
      </c>
      <c r="P280" s="73">
        <f t="shared" si="130"/>
        <v>106.4315</v>
      </c>
      <c r="Q280" s="100">
        <f t="shared" si="131"/>
        <v>212.863</v>
      </c>
      <c r="R280" s="90"/>
      <c r="S280" s="99"/>
      <c r="T280" s="99"/>
      <c r="U280" s="99"/>
      <c r="V280" s="99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</row>
    <row r="281" spans="1:36" s="29" customFormat="1">
      <c r="A281" s="48">
        <f>IF(G281&lt;&gt;"",1+MAX($A$3:A280),"")</f>
        <v>228</v>
      </c>
      <c r="B281" s="230"/>
      <c r="C281" s="68"/>
      <c r="D281" s="50" t="s">
        <v>256</v>
      </c>
      <c r="E281" s="66">
        <v>2</v>
      </c>
      <c r="F281" s="51" t="s">
        <v>55</v>
      </c>
      <c r="G281" s="70">
        <v>0</v>
      </c>
      <c r="H281" s="71">
        <f t="shared" si="125"/>
        <v>2</v>
      </c>
      <c r="I281" s="73">
        <v>69.5</v>
      </c>
      <c r="J281" s="73">
        <f t="shared" si="126"/>
        <v>139</v>
      </c>
      <c r="K281" s="74">
        <v>0.72</v>
      </c>
      <c r="L281" s="75">
        <f t="shared" si="127"/>
        <v>1.44</v>
      </c>
      <c r="M281" s="76">
        <f>'LABOR SHEET'!C$5</f>
        <v>57.65</v>
      </c>
      <c r="N281" s="73">
        <f t="shared" si="128"/>
        <v>41.508000000000003</v>
      </c>
      <c r="O281" s="73">
        <f t="shared" si="129"/>
        <v>83.016000000000005</v>
      </c>
      <c r="P281" s="73">
        <f t="shared" si="130"/>
        <v>111.008</v>
      </c>
      <c r="Q281" s="100">
        <f t="shared" si="131"/>
        <v>222.01599999999999</v>
      </c>
      <c r="R281" s="90"/>
      <c r="S281" s="99"/>
      <c r="T281" s="99"/>
      <c r="U281" s="99"/>
      <c r="V281" s="99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</row>
    <row r="282" spans="1:36" s="29" customFormat="1">
      <c r="A282" s="48">
        <f>IF(G282&lt;&gt;"",1+MAX($A$3:A281),"")</f>
        <v>229</v>
      </c>
      <c r="B282" s="230"/>
      <c r="C282" s="68"/>
      <c r="D282" s="50" t="s">
        <v>257</v>
      </c>
      <c r="E282" s="66">
        <v>6</v>
      </c>
      <c r="F282" s="51" t="s">
        <v>55</v>
      </c>
      <c r="G282" s="70">
        <v>0</v>
      </c>
      <c r="H282" s="71">
        <f t="shared" si="125"/>
        <v>6</v>
      </c>
      <c r="I282" s="73">
        <v>156.97</v>
      </c>
      <c r="J282" s="73">
        <f t="shared" si="126"/>
        <v>941.82</v>
      </c>
      <c r="K282" s="74">
        <v>1.2</v>
      </c>
      <c r="L282" s="75">
        <f t="shared" si="127"/>
        <v>7.2</v>
      </c>
      <c r="M282" s="76">
        <f>'LABOR SHEET'!C$5</f>
        <v>57.65</v>
      </c>
      <c r="N282" s="73">
        <f t="shared" si="128"/>
        <v>69.180000000000007</v>
      </c>
      <c r="O282" s="73">
        <f t="shared" si="129"/>
        <v>415.08</v>
      </c>
      <c r="P282" s="73">
        <f t="shared" si="130"/>
        <v>226.15</v>
      </c>
      <c r="Q282" s="100">
        <f t="shared" si="131"/>
        <v>1356.9</v>
      </c>
      <c r="R282" s="90"/>
      <c r="S282" s="99"/>
      <c r="T282" s="99"/>
      <c r="U282" s="99"/>
      <c r="V282" s="99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</row>
    <row r="283" spans="1:36" s="29" customFormat="1">
      <c r="A283" s="48">
        <f>IF(G283&lt;&gt;"",1+MAX($A$3:A282),"")</f>
        <v>230</v>
      </c>
      <c r="B283" s="230"/>
      <c r="C283" s="68"/>
      <c r="D283" s="50" t="s">
        <v>258</v>
      </c>
      <c r="E283" s="66">
        <v>1</v>
      </c>
      <c r="F283" s="51" t="s">
        <v>55</v>
      </c>
      <c r="G283" s="70">
        <v>0</v>
      </c>
      <c r="H283" s="71">
        <f t="shared" si="125"/>
        <v>1</v>
      </c>
      <c r="I283" s="73">
        <v>101</v>
      </c>
      <c r="J283" s="73">
        <f t="shared" si="126"/>
        <v>101</v>
      </c>
      <c r="K283" s="74">
        <v>1.1499999999999999</v>
      </c>
      <c r="L283" s="75">
        <f t="shared" si="127"/>
        <v>1.1499999999999999</v>
      </c>
      <c r="M283" s="76">
        <f>'LABOR SHEET'!C$5</f>
        <v>57.65</v>
      </c>
      <c r="N283" s="73">
        <f t="shared" si="128"/>
        <v>66.297499999999999</v>
      </c>
      <c r="O283" s="73">
        <f t="shared" si="129"/>
        <v>66.297499999999999</v>
      </c>
      <c r="P283" s="73">
        <f t="shared" si="130"/>
        <v>167.29750000000001</v>
      </c>
      <c r="Q283" s="100">
        <f t="shared" si="131"/>
        <v>167.29750000000001</v>
      </c>
      <c r="R283" s="90"/>
      <c r="S283" s="99"/>
      <c r="T283" s="99"/>
      <c r="U283" s="99"/>
      <c r="V283" s="99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</row>
    <row r="284" spans="1:36" s="29" customFormat="1">
      <c r="A284" s="48">
        <f>IF(G284&lt;&gt;"",1+MAX($A$3:A283),"")</f>
        <v>231</v>
      </c>
      <c r="B284" s="230"/>
      <c r="C284" s="68"/>
      <c r="D284" s="50" t="s">
        <v>259</v>
      </c>
      <c r="E284" s="66">
        <v>8</v>
      </c>
      <c r="F284" s="51" t="s">
        <v>55</v>
      </c>
      <c r="G284" s="70">
        <v>0</v>
      </c>
      <c r="H284" s="71">
        <f t="shared" si="125"/>
        <v>8</v>
      </c>
      <c r="I284" s="73">
        <v>165</v>
      </c>
      <c r="J284" s="73">
        <f t="shared" si="126"/>
        <v>1320</v>
      </c>
      <c r="K284" s="74">
        <v>1.35</v>
      </c>
      <c r="L284" s="75">
        <f t="shared" si="127"/>
        <v>10.8</v>
      </c>
      <c r="M284" s="76">
        <f>'LABOR SHEET'!C$5</f>
        <v>57.65</v>
      </c>
      <c r="N284" s="73">
        <f t="shared" si="128"/>
        <v>77.827500000000001</v>
      </c>
      <c r="O284" s="73">
        <f t="shared" si="129"/>
        <v>622.62</v>
      </c>
      <c r="P284" s="73">
        <f t="shared" si="130"/>
        <v>242.82749999999999</v>
      </c>
      <c r="Q284" s="100">
        <f t="shared" si="131"/>
        <v>1942.62</v>
      </c>
      <c r="R284" s="90"/>
      <c r="S284" s="99"/>
      <c r="T284" s="99"/>
      <c r="U284" s="99"/>
      <c r="V284" s="99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</row>
    <row r="285" spans="1:36" s="29" customFormat="1">
      <c r="A285" s="48">
        <f>IF(G285&lt;&gt;"",1+MAX($A$3:A284),"")</f>
        <v>232</v>
      </c>
      <c r="B285" s="230"/>
      <c r="C285" s="68"/>
      <c r="D285" s="50" t="s">
        <v>260</v>
      </c>
      <c r="E285" s="66">
        <v>15</v>
      </c>
      <c r="F285" s="51" t="s">
        <v>55</v>
      </c>
      <c r="G285" s="70">
        <v>0</v>
      </c>
      <c r="H285" s="71">
        <f t="shared" si="125"/>
        <v>15</v>
      </c>
      <c r="I285" s="73">
        <v>185</v>
      </c>
      <c r="J285" s="73">
        <f t="shared" si="126"/>
        <v>2775</v>
      </c>
      <c r="K285" s="74">
        <v>1.1499999999999999</v>
      </c>
      <c r="L285" s="75">
        <f t="shared" si="127"/>
        <v>17.25</v>
      </c>
      <c r="M285" s="76">
        <f>'LABOR SHEET'!C$5</f>
        <v>57.65</v>
      </c>
      <c r="N285" s="73">
        <f t="shared" si="128"/>
        <v>66.297499999999999</v>
      </c>
      <c r="O285" s="73">
        <f t="shared" si="129"/>
        <v>994.46249999999998</v>
      </c>
      <c r="P285" s="73">
        <f t="shared" si="130"/>
        <v>251.29750000000001</v>
      </c>
      <c r="Q285" s="100">
        <f t="shared" si="131"/>
        <v>3769.4625000000001</v>
      </c>
      <c r="R285" s="90"/>
      <c r="S285" s="99"/>
      <c r="T285" s="99"/>
      <c r="U285" s="99"/>
      <c r="V285" s="99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</row>
    <row r="286" spans="1:36" s="29" customFormat="1">
      <c r="A286" s="48">
        <f>IF(G286&lt;&gt;"",1+MAX($A$3:A285),"")</f>
        <v>233</v>
      </c>
      <c r="B286" s="230"/>
      <c r="C286" s="68"/>
      <c r="D286" s="50" t="s">
        <v>261</v>
      </c>
      <c r="E286" s="66">
        <v>10</v>
      </c>
      <c r="F286" s="51" t="s">
        <v>55</v>
      </c>
      <c r="G286" s="70">
        <v>0</v>
      </c>
      <c r="H286" s="71">
        <f t="shared" si="125"/>
        <v>10</v>
      </c>
      <c r="I286" s="73">
        <v>266</v>
      </c>
      <c r="J286" s="73">
        <f t="shared" si="126"/>
        <v>2660</v>
      </c>
      <c r="K286" s="74">
        <v>1.4</v>
      </c>
      <c r="L286" s="75">
        <f t="shared" si="127"/>
        <v>14</v>
      </c>
      <c r="M286" s="76">
        <f>'LABOR SHEET'!C$5</f>
        <v>57.65</v>
      </c>
      <c r="N286" s="73">
        <f t="shared" si="128"/>
        <v>80.709999999999994</v>
      </c>
      <c r="O286" s="73">
        <f t="shared" si="129"/>
        <v>807.1</v>
      </c>
      <c r="P286" s="73">
        <f t="shared" si="130"/>
        <v>346.71</v>
      </c>
      <c r="Q286" s="100">
        <f t="shared" si="131"/>
        <v>3467.1</v>
      </c>
      <c r="R286" s="90"/>
      <c r="S286" s="99"/>
      <c r="T286" s="99"/>
      <c r="U286" s="99"/>
      <c r="V286" s="99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</row>
    <row r="287" spans="1:36" s="29" customFormat="1">
      <c r="A287" s="48">
        <f>IF(G287&lt;&gt;"",1+MAX($A$3:A286),"")</f>
        <v>234</v>
      </c>
      <c r="B287" s="230"/>
      <c r="C287" s="68"/>
      <c r="D287" s="50" t="s">
        <v>262</v>
      </c>
      <c r="E287" s="66">
        <v>6</v>
      </c>
      <c r="F287" s="51" t="s">
        <v>55</v>
      </c>
      <c r="G287" s="70">
        <v>0</v>
      </c>
      <c r="H287" s="71">
        <f t="shared" si="125"/>
        <v>6</v>
      </c>
      <c r="I287" s="73">
        <v>310</v>
      </c>
      <c r="J287" s="73">
        <f t="shared" si="126"/>
        <v>1860</v>
      </c>
      <c r="K287" s="74">
        <v>1.45</v>
      </c>
      <c r="L287" s="75">
        <f t="shared" si="127"/>
        <v>8.6999999999999993</v>
      </c>
      <c r="M287" s="76">
        <f>'LABOR SHEET'!C$5</f>
        <v>57.65</v>
      </c>
      <c r="N287" s="73">
        <f t="shared" si="128"/>
        <v>83.592500000000001</v>
      </c>
      <c r="O287" s="73">
        <f t="shared" si="129"/>
        <v>501.55500000000001</v>
      </c>
      <c r="P287" s="73">
        <f t="shared" si="130"/>
        <v>393.59249999999997</v>
      </c>
      <c r="Q287" s="100">
        <f t="shared" si="131"/>
        <v>2361.5549999999998</v>
      </c>
      <c r="R287" s="90"/>
      <c r="S287" s="99"/>
      <c r="T287" s="99"/>
      <c r="U287" s="99"/>
      <c r="V287" s="99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</row>
    <row r="288" spans="1:36" s="29" customFormat="1">
      <c r="A288" s="48">
        <f>IF(G288&lt;&gt;"",1+MAX($A$3:A287),"")</f>
        <v>235</v>
      </c>
      <c r="B288" s="230"/>
      <c r="C288" s="68"/>
      <c r="D288" s="50" t="s">
        <v>263</v>
      </c>
      <c r="E288" s="66">
        <v>5</v>
      </c>
      <c r="F288" s="51" t="s">
        <v>55</v>
      </c>
      <c r="G288" s="70">
        <v>0</v>
      </c>
      <c r="H288" s="71">
        <f t="shared" si="125"/>
        <v>5</v>
      </c>
      <c r="I288" s="73">
        <v>355</v>
      </c>
      <c r="J288" s="73">
        <f t="shared" si="126"/>
        <v>1775</v>
      </c>
      <c r="K288" s="74">
        <v>1.5</v>
      </c>
      <c r="L288" s="75">
        <f t="shared" si="127"/>
        <v>7.5</v>
      </c>
      <c r="M288" s="76">
        <f>'LABOR SHEET'!C$5</f>
        <v>57.65</v>
      </c>
      <c r="N288" s="73">
        <f t="shared" si="128"/>
        <v>86.474999999999994</v>
      </c>
      <c r="O288" s="73">
        <f t="shared" si="129"/>
        <v>432.375</v>
      </c>
      <c r="P288" s="73">
        <f t="shared" si="130"/>
        <v>441.47500000000002</v>
      </c>
      <c r="Q288" s="100">
        <f t="shared" si="131"/>
        <v>2207.375</v>
      </c>
      <c r="R288" s="90"/>
      <c r="S288" s="99"/>
      <c r="T288" s="99"/>
      <c r="U288" s="99"/>
      <c r="V288" s="99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</row>
    <row r="289" spans="1:36" s="29" customFormat="1">
      <c r="A289" s="48" t="str">
        <f>IF(G289&lt;&gt;"",1+MAX($A$3:A288),"")</f>
        <v/>
      </c>
      <c r="B289" s="230"/>
      <c r="C289" s="68"/>
      <c r="D289" s="50"/>
      <c r="E289" s="66"/>
      <c r="F289" s="51"/>
      <c r="G289" s="70"/>
      <c r="H289" s="71"/>
      <c r="I289" s="77"/>
      <c r="J289" s="73"/>
      <c r="K289" s="74"/>
      <c r="L289" s="75"/>
      <c r="M289" s="76"/>
      <c r="N289" s="73"/>
      <c r="O289" s="73"/>
      <c r="P289" s="73"/>
      <c r="Q289" s="100"/>
      <c r="R289" s="90"/>
      <c r="S289" s="99"/>
      <c r="T289" s="99"/>
      <c r="U289" s="99"/>
      <c r="V289" s="99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</row>
    <row r="290" spans="1:36" s="29" customFormat="1" ht="18">
      <c r="A290" s="48" t="str">
        <f>IF(G290&lt;&gt;"",1+MAX($A$3:A289),"")</f>
        <v/>
      </c>
      <c r="B290" s="230"/>
      <c r="C290" s="66"/>
      <c r="D290" s="67" t="s">
        <v>264</v>
      </c>
      <c r="E290" s="51"/>
      <c r="F290" s="51"/>
      <c r="G290" s="51"/>
      <c r="H290" s="51"/>
      <c r="I290" s="77"/>
      <c r="J290" s="73"/>
      <c r="K290" s="74"/>
      <c r="L290" s="83"/>
      <c r="M290" s="84"/>
      <c r="N290" s="73"/>
      <c r="O290" s="73"/>
      <c r="P290" s="73"/>
      <c r="Q290" s="97"/>
      <c r="R290" s="98"/>
      <c r="S290" s="99"/>
      <c r="T290" s="99"/>
      <c r="U290" s="99"/>
      <c r="V290" s="99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</row>
    <row r="291" spans="1:36" s="29" customFormat="1" ht="46.8">
      <c r="A291" s="48">
        <f>IF(G291&lt;&gt;"",1+MAX($A$3:A290),"")</f>
        <v>236</v>
      </c>
      <c r="B291" s="230"/>
      <c r="C291" s="68"/>
      <c r="D291" s="105" t="s">
        <v>265</v>
      </c>
      <c r="E291" s="66">
        <v>1</v>
      </c>
      <c r="F291" s="51" t="s">
        <v>55</v>
      </c>
      <c r="G291" s="70">
        <v>0</v>
      </c>
      <c r="H291" s="71">
        <f t="shared" ref="H291:H297" si="132">E291*(1+G291)</f>
        <v>1</v>
      </c>
      <c r="I291" s="73">
        <f>26226+3450</f>
        <v>29676</v>
      </c>
      <c r="J291" s="73">
        <f t="shared" ref="J291:J297" si="133">I291*H291</f>
        <v>29676</v>
      </c>
      <c r="K291" s="74">
        <v>10.5</v>
      </c>
      <c r="L291" s="75">
        <f t="shared" ref="L291:L297" si="134">+K291*H291</f>
        <v>10.5</v>
      </c>
      <c r="M291" s="76">
        <f>'LABOR SHEET'!C$5</f>
        <v>57.65</v>
      </c>
      <c r="N291" s="73">
        <f t="shared" ref="N291:N297" si="135">K291*M291</f>
        <v>605.32500000000005</v>
      </c>
      <c r="O291" s="73">
        <f t="shared" ref="O291:O297" si="136">M291*L291</f>
        <v>605.32500000000005</v>
      </c>
      <c r="P291" s="73">
        <f t="shared" ref="P291:P297" si="137">I291+N291</f>
        <v>30281.325000000001</v>
      </c>
      <c r="Q291" s="100">
        <f t="shared" ref="Q291:Q297" si="138">P291*H291</f>
        <v>30281.325000000001</v>
      </c>
      <c r="R291" s="90"/>
      <c r="S291" s="99"/>
      <c r="T291" s="99"/>
      <c r="U291" s="99"/>
      <c r="V291" s="99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</row>
    <row r="292" spans="1:36" s="29" customFormat="1" ht="46.8">
      <c r="A292" s="48">
        <f>IF(G292&lt;&gt;"",1+MAX($A$3:A291),"")</f>
        <v>237</v>
      </c>
      <c r="B292" s="230"/>
      <c r="C292" s="68"/>
      <c r="D292" s="105" t="s">
        <v>266</v>
      </c>
      <c r="E292" s="66">
        <v>1</v>
      </c>
      <c r="F292" s="51" t="s">
        <v>55</v>
      </c>
      <c r="G292" s="70">
        <v>0</v>
      </c>
      <c r="H292" s="71">
        <f t="shared" si="132"/>
        <v>1</v>
      </c>
      <c r="I292" s="73">
        <f>26226+3450</f>
        <v>29676</v>
      </c>
      <c r="J292" s="73">
        <f t="shared" si="133"/>
        <v>29676</v>
      </c>
      <c r="K292" s="74">
        <v>10.5</v>
      </c>
      <c r="L292" s="75">
        <f t="shared" si="134"/>
        <v>10.5</v>
      </c>
      <c r="M292" s="76">
        <f>'LABOR SHEET'!C$5</f>
        <v>57.65</v>
      </c>
      <c r="N292" s="73">
        <f t="shared" si="135"/>
        <v>605.32500000000005</v>
      </c>
      <c r="O292" s="73">
        <f t="shared" si="136"/>
        <v>605.32500000000005</v>
      </c>
      <c r="P292" s="73">
        <f t="shared" si="137"/>
        <v>30281.325000000001</v>
      </c>
      <c r="Q292" s="100">
        <f t="shared" si="138"/>
        <v>30281.325000000001</v>
      </c>
      <c r="R292" s="90"/>
      <c r="S292" s="99"/>
      <c r="T292" s="99"/>
      <c r="U292" s="99"/>
      <c r="V292" s="99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</row>
    <row r="293" spans="1:36" s="29" customFormat="1">
      <c r="A293" s="48">
        <f>IF(G293&lt;&gt;"",1+MAX($A$3:A292),"")</f>
        <v>238</v>
      </c>
      <c r="B293" s="230"/>
      <c r="C293" s="68"/>
      <c r="D293" s="105" t="s">
        <v>267</v>
      </c>
      <c r="E293" s="66">
        <v>1</v>
      </c>
      <c r="F293" s="51" t="s">
        <v>55</v>
      </c>
      <c r="G293" s="70">
        <v>0</v>
      </c>
      <c r="H293" s="71">
        <f t="shared" si="132"/>
        <v>1</v>
      </c>
      <c r="I293" s="73">
        <v>831.41</v>
      </c>
      <c r="J293" s="73">
        <f t="shared" si="133"/>
        <v>831.41</v>
      </c>
      <c r="K293" s="74">
        <v>3.5</v>
      </c>
      <c r="L293" s="75">
        <f t="shared" si="134"/>
        <v>3.5</v>
      </c>
      <c r="M293" s="76">
        <f>'LABOR SHEET'!C$5</f>
        <v>57.65</v>
      </c>
      <c r="N293" s="73">
        <f t="shared" si="135"/>
        <v>201.77500000000001</v>
      </c>
      <c r="O293" s="73">
        <f t="shared" si="136"/>
        <v>201.77500000000001</v>
      </c>
      <c r="P293" s="73">
        <f t="shared" si="137"/>
        <v>1033.1849999999999</v>
      </c>
      <c r="Q293" s="100">
        <f t="shared" si="138"/>
        <v>1033.1849999999999</v>
      </c>
      <c r="R293" s="90"/>
      <c r="S293" s="99"/>
      <c r="T293" s="99"/>
      <c r="U293" s="99"/>
      <c r="V293" s="99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</row>
    <row r="294" spans="1:36" s="29" customFormat="1">
      <c r="A294" s="48">
        <f>IF(G294&lt;&gt;"",1+MAX($A$3:A293),"")</f>
        <v>239</v>
      </c>
      <c r="B294" s="230"/>
      <c r="C294" s="68"/>
      <c r="D294" s="105" t="s">
        <v>268</v>
      </c>
      <c r="E294" s="66">
        <v>1</v>
      </c>
      <c r="F294" s="51" t="s">
        <v>55</v>
      </c>
      <c r="G294" s="70">
        <v>0</v>
      </c>
      <c r="H294" s="71">
        <f t="shared" si="132"/>
        <v>1</v>
      </c>
      <c r="I294" s="73">
        <v>831.41</v>
      </c>
      <c r="J294" s="73">
        <f t="shared" si="133"/>
        <v>831.41</v>
      </c>
      <c r="K294" s="74">
        <v>3.5</v>
      </c>
      <c r="L294" s="75">
        <f t="shared" si="134"/>
        <v>3.5</v>
      </c>
      <c r="M294" s="76">
        <f>'LABOR SHEET'!C$5</f>
        <v>57.65</v>
      </c>
      <c r="N294" s="73">
        <f t="shared" si="135"/>
        <v>201.77500000000001</v>
      </c>
      <c r="O294" s="73">
        <f t="shared" si="136"/>
        <v>201.77500000000001</v>
      </c>
      <c r="P294" s="73">
        <f t="shared" si="137"/>
        <v>1033.1849999999999</v>
      </c>
      <c r="Q294" s="100">
        <f t="shared" si="138"/>
        <v>1033.1849999999999</v>
      </c>
      <c r="R294" s="90"/>
      <c r="S294" s="99"/>
      <c r="T294" s="99"/>
      <c r="U294" s="99"/>
      <c r="V294" s="99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</row>
    <row r="295" spans="1:36" s="29" customFormat="1" ht="78">
      <c r="A295" s="48">
        <f>IF(G295&lt;&gt;"",1+MAX($A$3:A294),"")</f>
        <v>240</v>
      </c>
      <c r="B295" s="230"/>
      <c r="C295" s="68"/>
      <c r="D295" s="105" t="s">
        <v>269</v>
      </c>
      <c r="E295" s="66">
        <v>1</v>
      </c>
      <c r="F295" s="51" t="s">
        <v>55</v>
      </c>
      <c r="G295" s="70">
        <v>0</v>
      </c>
      <c r="H295" s="71">
        <f t="shared" si="132"/>
        <v>1</v>
      </c>
      <c r="I295" s="73">
        <v>21500</v>
      </c>
      <c r="J295" s="73">
        <f t="shared" si="133"/>
        <v>21500</v>
      </c>
      <c r="K295" s="74">
        <v>8.5</v>
      </c>
      <c r="L295" s="75">
        <f t="shared" si="134"/>
        <v>8.5</v>
      </c>
      <c r="M295" s="76">
        <f>'LABOR SHEET'!C$5</f>
        <v>57.65</v>
      </c>
      <c r="N295" s="73">
        <f t="shared" si="135"/>
        <v>490.02499999999998</v>
      </c>
      <c r="O295" s="73">
        <f t="shared" si="136"/>
        <v>490.02499999999998</v>
      </c>
      <c r="P295" s="73">
        <f t="shared" si="137"/>
        <v>21990.025000000001</v>
      </c>
      <c r="Q295" s="100">
        <f t="shared" si="138"/>
        <v>21990.025000000001</v>
      </c>
      <c r="R295" s="90"/>
      <c r="S295" s="99"/>
      <c r="T295" s="99"/>
      <c r="U295" s="99"/>
      <c r="V295" s="99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</row>
    <row r="296" spans="1:36" s="29" customFormat="1" ht="46.8">
      <c r="A296" s="48">
        <f>IF(G296&lt;&gt;"",1+MAX($A$3:A295),"")</f>
        <v>241</v>
      </c>
      <c r="B296" s="230"/>
      <c r="C296" s="68"/>
      <c r="D296" s="105" t="s">
        <v>270</v>
      </c>
      <c r="E296" s="66">
        <v>1</v>
      </c>
      <c r="F296" s="51" t="s">
        <v>55</v>
      </c>
      <c r="G296" s="70">
        <v>0</v>
      </c>
      <c r="H296" s="71">
        <f t="shared" si="132"/>
        <v>1</v>
      </c>
      <c r="I296" s="73">
        <v>1752.36</v>
      </c>
      <c r="J296" s="73">
        <f t="shared" si="133"/>
        <v>1752.36</v>
      </c>
      <c r="K296" s="74">
        <v>3.5</v>
      </c>
      <c r="L296" s="75">
        <f t="shared" si="134"/>
        <v>3.5</v>
      </c>
      <c r="M296" s="76">
        <f>'LABOR SHEET'!C$5</f>
        <v>57.65</v>
      </c>
      <c r="N296" s="73">
        <f t="shared" si="135"/>
        <v>201.77500000000001</v>
      </c>
      <c r="O296" s="73">
        <f t="shared" si="136"/>
        <v>201.77500000000001</v>
      </c>
      <c r="P296" s="73">
        <f t="shared" si="137"/>
        <v>1954.135</v>
      </c>
      <c r="Q296" s="100">
        <f t="shared" si="138"/>
        <v>1954.135</v>
      </c>
      <c r="R296" s="90"/>
      <c r="S296" s="99"/>
      <c r="T296" s="99"/>
      <c r="U296" s="99"/>
      <c r="V296" s="99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</row>
    <row r="297" spans="1:36" s="29" customFormat="1" ht="46.8">
      <c r="A297" s="48">
        <f>IF(G297&lt;&gt;"",1+MAX($A$3:A296),"")</f>
        <v>242</v>
      </c>
      <c r="B297" s="230"/>
      <c r="C297" s="68"/>
      <c r="D297" s="105" t="s">
        <v>271</v>
      </c>
      <c r="E297" s="66">
        <v>1</v>
      </c>
      <c r="F297" s="51" t="s">
        <v>55</v>
      </c>
      <c r="G297" s="70">
        <v>0</v>
      </c>
      <c r="H297" s="71">
        <f t="shared" si="132"/>
        <v>1</v>
      </c>
      <c r="I297" s="73">
        <v>1752.36</v>
      </c>
      <c r="J297" s="73">
        <f t="shared" si="133"/>
        <v>1752.36</v>
      </c>
      <c r="K297" s="74">
        <v>3.5</v>
      </c>
      <c r="L297" s="75">
        <f t="shared" si="134"/>
        <v>3.5</v>
      </c>
      <c r="M297" s="76">
        <f>'LABOR SHEET'!C$5</f>
        <v>57.65</v>
      </c>
      <c r="N297" s="73">
        <f t="shared" si="135"/>
        <v>201.77500000000001</v>
      </c>
      <c r="O297" s="73">
        <f t="shared" si="136"/>
        <v>201.77500000000001</v>
      </c>
      <c r="P297" s="73">
        <f t="shared" si="137"/>
        <v>1954.135</v>
      </c>
      <c r="Q297" s="100">
        <f t="shared" si="138"/>
        <v>1954.135</v>
      </c>
      <c r="R297" s="90"/>
      <c r="S297" s="99"/>
      <c r="T297" s="99"/>
      <c r="U297" s="99"/>
      <c r="V297" s="99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</row>
    <row r="298" spans="1:36" s="29" customFormat="1">
      <c r="A298" s="48" t="str">
        <f>IF(G298&lt;&gt;"",1+MAX($A$3:A297),"")</f>
        <v/>
      </c>
      <c r="B298" s="230"/>
      <c r="C298" s="68"/>
      <c r="D298" s="50"/>
      <c r="E298" s="66"/>
      <c r="F298" s="51"/>
      <c r="G298" s="70"/>
      <c r="H298" s="71"/>
      <c r="I298" s="77"/>
      <c r="J298" s="73"/>
      <c r="K298" s="74"/>
      <c r="L298" s="75"/>
      <c r="M298" s="76"/>
      <c r="N298" s="73"/>
      <c r="O298" s="73"/>
      <c r="P298" s="73"/>
      <c r="Q298" s="100"/>
      <c r="R298" s="90"/>
      <c r="S298" s="99"/>
      <c r="T298" s="99"/>
      <c r="U298" s="99"/>
      <c r="V298" s="99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</row>
    <row r="299" spans="1:36" s="29" customFormat="1">
      <c r="A299" s="48" t="str">
        <f>IF(G299&lt;&gt;"",1+MAX($A$3:A298),"")</f>
        <v/>
      </c>
      <c r="B299" s="230"/>
      <c r="C299" s="68"/>
      <c r="D299" s="72" t="s">
        <v>272</v>
      </c>
      <c r="E299" s="66"/>
      <c r="F299" s="51"/>
      <c r="G299" s="70"/>
      <c r="H299" s="71"/>
      <c r="I299" s="77"/>
      <c r="J299" s="73"/>
      <c r="K299" s="74"/>
      <c r="L299" s="75"/>
      <c r="M299" s="76"/>
      <c r="N299" s="73"/>
      <c r="O299" s="73"/>
      <c r="P299" s="73"/>
      <c r="Q299" s="100"/>
      <c r="R299" s="90"/>
      <c r="S299" s="99"/>
      <c r="T299" s="99"/>
      <c r="U299" s="99"/>
      <c r="V299" s="99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</row>
    <row r="300" spans="1:36" s="29" customFormat="1">
      <c r="A300" s="48">
        <f>IF(G300&lt;&gt;"",1+MAX($A$3:A299),"")</f>
        <v>243</v>
      </c>
      <c r="B300" s="230"/>
      <c r="C300" s="68"/>
      <c r="D300" s="50" t="s">
        <v>273</v>
      </c>
      <c r="E300" s="66">
        <v>2</v>
      </c>
      <c r="F300" s="51" t="s">
        <v>55</v>
      </c>
      <c r="G300" s="70">
        <v>0</v>
      </c>
      <c r="H300" s="71">
        <f t="shared" ref="H300:H314" si="139">E300*(1+G300)</f>
        <v>2</v>
      </c>
      <c r="I300" s="73">
        <v>273.82</v>
      </c>
      <c r="J300" s="73">
        <f t="shared" ref="J300:J314" si="140">I300*H300</f>
        <v>547.64</v>
      </c>
      <c r="K300" s="74">
        <v>2.5</v>
      </c>
      <c r="L300" s="75">
        <f t="shared" ref="L300:L314" si="141">+K300*H300</f>
        <v>5</v>
      </c>
      <c r="M300" s="76">
        <f>'LABOR SHEET'!C$5</f>
        <v>57.65</v>
      </c>
      <c r="N300" s="73">
        <f t="shared" ref="N300:N314" si="142">K300*M300</f>
        <v>144.125</v>
      </c>
      <c r="O300" s="73">
        <f t="shared" ref="O300:O314" si="143">M300*L300</f>
        <v>288.25</v>
      </c>
      <c r="P300" s="73">
        <f t="shared" ref="P300:P314" si="144">I300+N300</f>
        <v>417.94499999999999</v>
      </c>
      <c r="Q300" s="100">
        <f t="shared" ref="Q300:Q314" si="145">P300*H300</f>
        <v>835.89</v>
      </c>
      <c r="R300" s="90"/>
      <c r="S300" s="99"/>
      <c r="T300" s="99"/>
      <c r="U300" s="99"/>
      <c r="V300" s="99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</row>
    <row r="301" spans="1:36" s="29" customFormat="1">
      <c r="A301" s="48">
        <f>IF(G301&lt;&gt;"",1+MAX($A$3:A300),"")</f>
        <v>244</v>
      </c>
      <c r="B301" s="230"/>
      <c r="C301" s="68"/>
      <c r="D301" s="50" t="s">
        <v>274</v>
      </c>
      <c r="E301" s="66">
        <v>4</v>
      </c>
      <c r="F301" s="51" t="s">
        <v>55</v>
      </c>
      <c r="G301" s="70">
        <v>0</v>
      </c>
      <c r="H301" s="71">
        <f t="shared" si="139"/>
        <v>4</v>
      </c>
      <c r="I301" s="73">
        <v>11.38</v>
      </c>
      <c r="J301" s="73">
        <f t="shared" si="140"/>
        <v>45.52</v>
      </c>
      <c r="K301" s="74">
        <v>0.6</v>
      </c>
      <c r="L301" s="75">
        <f t="shared" si="141"/>
        <v>2.4</v>
      </c>
      <c r="M301" s="76">
        <f>'LABOR SHEET'!C$5</f>
        <v>57.65</v>
      </c>
      <c r="N301" s="73">
        <f t="shared" si="142"/>
        <v>34.590000000000003</v>
      </c>
      <c r="O301" s="73">
        <f t="shared" si="143"/>
        <v>138.36000000000001</v>
      </c>
      <c r="P301" s="73">
        <f t="shared" si="144"/>
        <v>45.97</v>
      </c>
      <c r="Q301" s="100">
        <f t="shared" si="145"/>
        <v>183.88</v>
      </c>
      <c r="R301" s="90"/>
      <c r="S301" s="99"/>
      <c r="T301" s="99"/>
      <c r="U301" s="99"/>
      <c r="V301" s="99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</row>
    <row r="302" spans="1:36" s="29" customFormat="1">
      <c r="A302" s="48">
        <f>IF(G302&lt;&gt;"",1+MAX($A$3:A301),"")</f>
        <v>245</v>
      </c>
      <c r="B302" s="230"/>
      <c r="C302" s="68"/>
      <c r="D302" s="50" t="s">
        <v>250</v>
      </c>
      <c r="E302" s="66">
        <v>4</v>
      </c>
      <c r="F302" s="51" t="s">
        <v>55</v>
      </c>
      <c r="G302" s="70">
        <v>0</v>
      </c>
      <c r="H302" s="71">
        <f t="shared" si="139"/>
        <v>4</v>
      </c>
      <c r="I302" s="73">
        <v>23.5</v>
      </c>
      <c r="J302" s="73">
        <f t="shared" si="140"/>
        <v>94</v>
      </c>
      <c r="K302" s="74">
        <v>0.62</v>
      </c>
      <c r="L302" s="75">
        <f t="shared" si="141"/>
        <v>2.48</v>
      </c>
      <c r="M302" s="76">
        <f>'LABOR SHEET'!C$5</f>
        <v>57.65</v>
      </c>
      <c r="N302" s="73">
        <f t="shared" si="142"/>
        <v>35.743000000000002</v>
      </c>
      <c r="O302" s="73">
        <f t="shared" si="143"/>
        <v>142.97200000000001</v>
      </c>
      <c r="P302" s="73">
        <f t="shared" si="144"/>
        <v>59.243000000000002</v>
      </c>
      <c r="Q302" s="100">
        <f t="shared" si="145"/>
        <v>236.97200000000001</v>
      </c>
      <c r="R302" s="90"/>
      <c r="S302" s="99"/>
      <c r="T302" s="99"/>
      <c r="U302" s="99"/>
      <c r="V302" s="99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</row>
    <row r="303" spans="1:36" s="29" customFormat="1">
      <c r="A303" s="48">
        <f>IF(G303&lt;&gt;"",1+MAX($A$3:A302),"")</f>
        <v>246</v>
      </c>
      <c r="B303" s="230"/>
      <c r="C303" s="68"/>
      <c r="D303" s="50" t="s">
        <v>275</v>
      </c>
      <c r="E303" s="66">
        <v>4</v>
      </c>
      <c r="F303" s="51" t="s">
        <v>55</v>
      </c>
      <c r="G303" s="70">
        <v>0</v>
      </c>
      <c r="H303" s="71">
        <f t="shared" si="139"/>
        <v>4</v>
      </c>
      <c r="I303" s="73">
        <v>25.5</v>
      </c>
      <c r="J303" s="73">
        <f t="shared" si="140"/>
        <v>102</v>
      </c>
      <c r="K303" s="74">
        <v>0.55000000000000004</v>
      </c>
      <c r="L303" s="75">
        <f t="shared" si="141"/>
        <v>2.2000000000000002</v>
      </c>
      <c r="M303" s="76">
        <f>'LABOR SHEET'!C$5</f>
        <v>57.65</v>
      </c>
      <c r="N303" s="73">
        <f t="shared" si="142"/>
        <v>31.7075</v>
      </c>
      <c r="O303" s="73">
        <f t="shared" si="143"/>
        <v>126.83</v>
      </c>
      <c r="P303" s="73">
        <f t="shared" si="144"/>
        <v>57.207500000000003</v>
      </c>
      <c r="Q303" s="100">
        <f t="shared" si="145"/>
        <v>228.83</v>
      </c>
      <c r="R303" s="90"/>
      <c r="S303" s="99"/>
      <c r="T303" s="99"/>
      <c r="U303" s="99"/>
      <c r="V303" s="99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</row>
    <row r="304" spans="1:36" s="29" customFormat="1">
      <c r="A304" s="48">
        <f>IF(G304&lt;&gt;"",1+MAX($A$3:A303),"")</f>
        <v>247</v>
      </c>
      <c r="B304" s="230"/>
      <c r="C304" s="68"/>
      <c r="D304" s="50" t="s">
        <v>276</v>
      </c>
      <c r="E304" s="66">
        <v>8</v>
      </c>
      <c r="F304" s="51" t="s">
        <v>55</v>
      </c>
      <c r="G304" s="70">
        <v>0</v>
      </c>
      <c r="H304" s="71">
        <f t="shared" si="139"/>
        <v>8</v>
      </c>
      <c r="I304" s="73">
        <v>17.59</v>
      </c>
      <c r="J304" s="73">
        <f t="shared" si="140"/>
        <v>140.72</v>
      </c>
      <c r="K304" s="74">
        <v>0.57999999999999996</v>
      </c>
      <c r="L304" s="75">
        <f t="shared" si="141"/>
        <v>4.6399999999999997</v>
      </c>
      <c r="M304" s="76">
        <f>'LABOR SHEET'!C$5</f>
        <v>57.65</v>
      </c>
      <c r="N304" s="73">
        <f t="shared" si="142"/>
        <v>33.436999999999998</v>
      </c>
      <c r="O304" s="73">
        <f t="shared" si="143"/>
        <v>267.49599999999998</v>
      </c>
      <c r="P304" s="73">
        <f t="shared" si="144"/>
        <v>51.027000000000001</v>
      </c>
      <c r="Q304" s="100">
        <f t="shared" si="145"/>
        <v>408.21600000000001</v>
      </c>
      <c r="R304" s="90"/>
      <c r="S304" s="99"/>
      <c r="T304" s="99"/>
      <c r="U304" s="99"/>
      <c r="V304" s="99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</row>
    <row r="305" spans="1:36" s="29" customFormat="1">
      <c r="A305" s="48">
        <f>IF(G305&lt;&gt;"",1+MAX($A$3:A304),"")</f>
        <v>248</v>
      </c>
      <c r="B305" s="230"/>
      <c r="C305" s="68"/>
      <c r="D305" s="50" t="s">
        <v>277</v>
      </c>
      <c r="E305" s="66">
        <v>2</v>
      </c>
      <c r="F305" s="51" t="s">
        <v>55</v>
      </c>
      <c r="G305" s="70">
        <v>0</v>
      </c>
      <c r="H305" s="71">
        <f t="shared" si="139"/>
        <v>2</v>
      </c>
      <c r="I305" s="73">
        <v>19.622</v>
      </c>
      <c r="J305" s="73">
        <f t="shared" si="140"/>
        <v>39.244</v>
      </c>
      <c r="K305" s="74">
        <v>0.57999999999999996</v>
      </c>
      <c r="L305" s="75">
        <f t="shared" si="141"/>
        <v>1.1599999999999999</v>
      </c>
      <c r="M305" s="76">
        <f>'LABOR SHEET'!C$5</f>
        <v>57.65</v>
      </c>
      <c r="N305" s="73">
        <f t="shared" si="142"/>
        <v>33.436999999999998</v>
      </c>
      <c r="O305" s="73">
        <f t="shared" si="143"/>
        <v>66.873999999999995</v>
      </c>
      <c r="P305" s="73">
        <f t="shared" si="144"/>
        <v>53.058999999999997</v>
      </c>
      <c r="Q305" s="100">
        <f t="shared" si="145"/>
        <v>106.11799999999999</v>
      </c>
      <c r="R305" s="90"/>
      <c r="S305" s="99"/>
      <c r="T305" s="99"/>
      <c r="U305" s="99"/>
      <c r="V305" s="99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</row>
    <row r="306" spans="1:36" s="29" customFormat="1">
      <c r="A306" s="48">
        <f>IF(G306&lt;&gt;"",1+MAX($A$3:A305),"")</f>
        <v>249</v>
      </c>
      <c r="B306" s="230"/>
      <c r="C306" s="68"/>
      <c r="D306" s="50" t="s">
        <v>278</v>
      </c>
      <c r="E306" s="66">
        <v>2</v>
      </c>
      <c r="F306" s="51" t="s">
        <v>55</v>
      </c>
      <c r="G306" s="70">
        <v>0</v>
      </c>
      <c r="H306" s="71">
        <f t="shared" si="139"/>
        <v>2</v>
      </c>
      <c r="I306" s="73">
        <v>40.25</v>
      </c>
      <c r="J306" s="73">
        <f t="shared" si="140"/>
        <v>80.5</v>
      </c>
      <c r="K306" s="74">
        <v>0.64</v>
      </c>
      <c r="L306" s="75">
        <f t="shared" si="141"/>
        <v>1.28</v>
      </c>
      <c r="M306" s="76">
        <f>'LABOR SHEET'!C$5</f>
        <v>57.65</v>
      </c>
      <c r="N306" s="73">
        <f t="shared" si="142"/>
        <v>36.896000000000001</v>
      </c>
      <c r="O306" s="73">
        <f t="shared" si="143"/>
        <v>73.792000000000002</v>
      </c>
      <c r="P306" s="73">
        <f t="shared" si="144"/>
        <v>77.146000000000001</v>
      </c>
      <c r="Q306" s="100">
        <f t="shared" si="145"/>
        <v>154.292</v>
      </c>
      <c r="R306" s="90"/>
      <c r="S306" s="99"/>
      <c r="T306" s="99"/>
      <c r="U306" s="99"/>
      <c r="V306" s="99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</row>
    <row r="307" spans="1:36" s="29" customFormat="1">
      <c r="A307" s="48">
        <f>IF(G307&lt;&gt;"",1+MAX($A$3:A306),"")</f>
        <v>250</v>
      </c>
      <c r="B307" s="230"/>
      <c r="C307" s="68"/>
      <c r="D307" s="50" t="s">
        <v>279</v>
      </c>
      <c r="E307" s="66">
        <v>2</v>
      </c>
      <c r="F307" s="51" t="s">
        <v>55</v>
      </c>
      <c r="G307" s="70">
        <v>0</v>
      </c>
      <c r="H307" s="71">
        <f t="shared" si="139"/>
        <v>2</v>
      </c>
      <c r="I307" s="73">
        <v>85.5</v>
      </c>
      <c r="J307" s="73">
        <f t="shared" si="140"/>
        <v>171</v>
      </c>
      <c r="K307" s="74">
        <v>0.66</v>
      </c>
      <c r="L307" s="75">
        <f t="shared" si="141"/>
        <v>1.32</v>
      </c>
      <c r="M307" s="76">
        <f>'LABOR SHEET'!C$5</f>
        <v>57.65</v>
      </c>
      <c r="N307" s="73">
        <f t="shared" si="142"/>
        <v>38.048999999999999</v>
      </c>
      <c r="O307" s="73">
        <f t="shared" si="143"/>
        <v>76.097999999999999</v>
      </c>
      <c r="P307" s="73">
        <f t="shared" si="144"/>
        <v>123.54900000000001</v>
      </c>
      <c r="Q307" s="100">
        <f t="shared" si="145"/>
        <v>247.09800000000001</v>
      </c>
      <c r="R307" s="90"/>
      <c r="S307" s="99"/>
      <c r="T307" s="99"/>
      <c r="U307" s="99"/>
      <c r="V307" s="99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</row>
    <row r="308" spans="1:36" s="29" customFormat="1">
      <c r="A308" s="48">
        <f>IF(G308&lt;&gt;"",1+MAX($A$3:A307),"")</f>
        <v>251</v>
      </c>
      <c r="B308" s="230"/>
      <c r="C308" s="68"/>
      <c r="D308" s="50" t="s">
        <v>252</v>
      </c>
      <c r="E308" s="66">
        <v>4</v>
      </c>
      <c r="F308" s="51" t="s">
        <v>55</v>
      </c>
      <c r="G308" s="70">
        <v>0</v>
      </c>
      <c r="H308" s="71">
        <f t="shared" si="139"/>
        <v>4</v>
      </c>
      <c r="I308" s="73">
        <v>30.2</v>
      </c>
      <c r="J308" s="73">
        <f t="shared" si="140"/>
        <v>120.8</v>
      </c>
      <c r="K308" s="74">
        <v>0.62</v>
      </c>
      <c r="L308" s="75">
        <f t="shared" si="141"/>
        <v>2.48</v>
      </c>
      <c r="M308" s="76">
        <f>'LABOR SHEET'!C$5</f>
        <v>57.65</v>
      </c>
      <c r="N308" s="73">
        <f t="shared" si="142"/>
        <v>35.743000000000002</v>
      </c>
      <c r="O308" s="73">
        <f t="shared" si="143"/>
        <v>142.97200000000001</v>
      </c>
      <c r="P308" s="73">
        <f t="shared" si="144"/>
        <v>65.942999999999998</v>
      </c>
      <c r="Q308" s="100">
        <f t="shared" si="145"/>
        <v>263.77199999999999</v>
      </c>
      <c r="R308" s="90"/>
      <c r="S308" s="99"/>
      <c r="T308" s="99"/>
      <c r="U308" s="99"/>
      <c r="V308" s="99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</row>
    <row r="309" spans="1:36" s="29" customFormat="1">
      <c r="A309" s="48">
        <f>IF(G309&lt;&gt;"",1+MAX($A$3:A308),"")</f>
        <v>252</v>
      </c>
      <c r="B309" s="230"/>
      <c r="C309" s="68"/>
      <c r="D309" s="50" t="s">
        <v>255</v>
      </c>
      <c r="E309" s="66">
        <v>6</v>
      </c>
      <c r="F309" s="51" t="s">
        <v>55</v>
      </c>
      <c r="G309" s="70">
        <v>0</v>
      </c>
      <c r="H309" s="71">
        <f t="shared" si="139"/>
        <v>6</v>
      </c>
      <c r="I309" s="73">
        <v>65.5</v>
      </c>
      <c r="J309" s="73">
        <f t="shared" si="140"/>
        <v>393</v>
      </c>
      <c r="K309" s="74">
        <v>0.71</v>
      </c>
      <c r="L309" s="75">
        <f t="shared" si="141"/>
        <v>4.26</v>
      </c>
      <c r="M309" s="76">
        <f>'LABOR SHEET'!C$5</f>
        <v>57.65</v>
      </c>
      <c r="N309" s="73">
        <f t="shared" si="142"/>
        <v>40.9315</v>
      </c>
      <c r="O309" s="73">
        <f t="shared" si="143"/>
        <v>245.589</v>
      </c>
      <c r="P309" s="73">
        <f t="shared" si="144"/>
        <v>106.4315</v>
      </c>
      <c r="Q309" s="100">
        <f t="shared" si="145"/>
        <v>638.58900000000006</v>
      </c>
      <c r="R309" s="90"/>
      <c r="S309" s="99"/>
      <c r="T309" s="99"/>
      <c r="U309" s="99"/>
      <c r="V309" s="99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</row>
    <row r="310" spans="1:36" s="29" customFormat="1">
      <c r="A310" s="48">
        <f>IF(G310&lt;&gt;"",1+MAX($A$3:A309),"")</f>
        <v>253</v>
      </c>
      <c r="B310" s="230"/>
      <c r="C310" s="68"/>
      <c r="D310" s="50" t="s">
        <v>280</v>
      </c>
      <c r="E310" s="66">
        <v>1</v>
      </c>
      <c r="F310" s="51" t="s">
        <v>55</v>
      </c>
      <c r="G310" s="70">
        <v>0</v>
      </c>
      <c r="H310" s="71">
        <f t="shared" si="139"/>
        <v>1</v>
      </c>
      <c r="I310" s="73">
        <v>156.97</v>
      </c>
      <c r="J310" s="73">
        <f t="shared" si="140"/>
        <v>156.97</v>
      </c>
      <c r="K310" s="74">
        <v>0.75</v>
      </c>
      <c r="L310" s="75">
        <f t="shared" si="141"/>
        <v>0.75</v>
      </c>
      <c r="M310" s="76">
        <f>'LABOR SHEET'!C$5</f>
        <v>57.65</v>
      </c>
      <c r="N310" s="73">
        <f t="shared" si="142"/>
        <v>43.237499999999997</v>
      </c>
      <c r="O310" s="73">
        <f t="shared" si="143"/>
        <v>43.237499999999997</v>
      </c>
      <c r="P310" s="73">
        <f t="shared" si="144"/>
        <v>200.20750000000001</v>
      </c>
      <c r="Q310" s="100">
        <f t="shared" si="145"/>
        <v>200.20750000000001</v>
      </c>
      <c r="R310" s="90"/>
      <c r="S310" s="99"/>
      <c r="T310" s="99"/>
      <c r="U310" s="99"/>
      <c r="V310" s="99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</row>
    <row r="311" spans="1:36" s="29" customFormat="1">
      <c r="A311" s="48">
        <f>IF(G311&lt;&gt;"",1+MAX($A$3:A310),"")</f>
        <v>254</v>
      </c>
      <c r="B311" s="230"/>
      <c r="C311" s="68"/>
      <c r="D311" s="50" t="s">
        <v>281</v>
      </c>
      <c r="E311" s="66">
        <v>2</v>
      </c>
      <c r="F311" s="51" t="s">
        <v>55</v>
      </c>
      <c r="G311" s="70">
        <v>0</v>
      </c>
      <c r="H311" s="71">
        <f t="shared" si="139"/>
        <v>2</v>
      </c>
      <c r="I311" s="73">
        <v>72.45</v>
      </c>
      <c r="J311" s="73">
        <f t="shared" si="140"/>
        <v>144.9</v>
      </c>
      <c r="K311" s="74">
        <v>0.78</v>
      </c>
      <c r="L311" s="75">
        <f t="shared" si="141"/>
        <v>1.56</v>
      </c>
      <c r="M311" s="76">
        <f>'LABOR SHEET'!C$5</f>
        <v>57.65</v>
      </c>
      <c r="N311" s="73">
        <f t="shared" si="142"/>
        <v>44.966999999999999</v>
      </c>
      <c r="O311" s="73">
        <f t="shared" si="143"/>
        <v>89.933999999999997</v>
      </c>
      <c r="P311" s="73">
        <f t="shared" si="144"/>
        <v>117.417</v>
      </c>
      <c r="Q311" s="100">
        <f t="shared" si="145"/>
        <v>234.834</v>
      </c>
      <c r="R311" s="90"/>
      <c r="S311" s="99"/>
      <c r="T311" s="99"/>
      <c r="U311" s="99"/>
      <c r="V311" s="99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</row>
    <row r="312" spans="1:36" s="29" customFormat="1">
      <c r="A312" s="48">
        <f>IF(G312&lt;&gt;"",1+MAX($A$3:A311),"")</f>
        <v>255</v>
      </c>
      <c r="B312" s="230"/>
      <c r="C312" s="68"/>
      <c r="D312" s="50" t="s">
        <v>282</v>
      </c>
      <c r="E312" s="66">
        <v>2</v>
      </c>
      <c r="F312" s="51" t="s">
        <v>55</v>
      </c>
      <c r="G312" s="70">
        <v>0</v>
      </c>
      <c r="H312" s="71">
        <f t="shared" si="139"/>
        <v>2</v>
      </c>
      <c r="I312" s="73">
        <v>108</v>
      </c>
      <c r="J312" s="73">
        <f t="shared" si="140"/>
        <v>216</v>
      </c>
      <c r="K312" s="74">
        <v>1.2</v>
      </c>
      <c r="L312" s="75">
        <f t="shared" si="141"/>
        <v>2.4</v>
      </c>
      <c r="M312" s="76">
        <f>'LABOR SHEET'!C$5</f>
        <v>57.65</v>
      </c>
      <c r="N312" s="73">
        <f t="shared" si="142"/>
        <v>69.180000000000007</v>
      </c>
      <c r="O312" s="73">
        <f t="shared" si="143"/>
        <v>138.36000000000001</v>
      </c>
      <c r="P312" s="73">
        <f t="shared" si="144"/>
        <v>177.18</v>
      </c>
      <c r="Q312" s="100">
        <f t="shared" si="145"/>
        <v>354.36</v>
      </c>
      <c r="R312" s="90"/>
      <c r="S312" s="99"/>
      <c r="T312" s="99"/>
      <c r="U312" s="99"/>
      <c r="V312" s="99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</row>
    <row r="313" spans="1:36" s="29" customFormat="1">
      <c r="A313" s="48">
        <f>IF(G313&lt;&gt;"",1+MAX($A$3:A312),"")</f>
        <v>256</v>
      </c>
      <c r="B313" s="230"/>
      <c r="C313" s="68"/>
      <c r="D313" s="50" t="s">
        <v>283</v>
      </c>
      <c r="E313" s="66">
        <v>2</v>
      </c>
      <c r="F313" s="51" t="s">
        <v>55</v>
      </c>
      <c r="G313" s="70">
        <v>0</v>
      </c>
      <c r="H313" s="71">
        <f t="shared" si="139"/>
        <v>2</v>
      </c>
      <c r="I313" s="73">
        <v>99.99</v>
      </c>
      <c r="J313" s="73">
        <f t="shared" si="140"/>
        <v>199.98</v>
      </c>
      <c r="K313" s="74">
        <v>0.6</v>
      </c>
      <c r="L313" s="75">
        <f t="shared" si="141"/>
        <v>1.2</v>
      </c>
      <c r="M313" s="76">
        <f>'LABOR SHEET'!C$5</f>
        <v>57.65</v>
      </c>
      <c r="N313" s="73">
        <f t="shared" si="142"/>
        <v>34.590000000000003</v>
      </c>
      <c r="O313" s="73">
        <f t="shared" si="143"/>
        <v>69.180000000000007</v>
      </c>
      <c r="P313" s="73">
        <f t="shared" si="144"/>
        <v>134.58000000000001</v>
      </c>
      <c r="Q313" s="100">
        <f t="shared" si="145"/>
        <v>269.16000000000003</v>
      </c>
      <c r="R313" s="90"/>
      <c r="S313" s="99"/>
      <c r="T313" s="99"/>
      <c r="U313" s="99"/>
      <c r="V313" s="99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</row>
    <row r="314" spans="1:36" s="29" customFormat="1">
      <c r="A314" s="48">
        <f>IF(G314&lt;&gt;"",1+MAX($A$3:A313),"")</f>
        <v>257</v>
      </c>
      <c r="B314" s="230"/>
      <c r="C314" s="68"/>
      <c r="D314" s="50" t="s">
        <v>284</v>
      </c>
      <c r="E314" s="66">
        <v>2</v>
      </c>
      <c r="F314" s="51" t="s">
        <v>55</v>
      </c>
      <c r="G314" s="70">
        <v>0</v>
      </c>
      <c r="H314" s="71">
        <f t="shared" si="139"/>
        <v>2</v>
      </c>
      <c r="I314" s="73">
        <f>13+1.5*32</f>
        <v>61</v>
      </c>
      <c r="J314" s="73">
        <f t="shared" si="140"/>
        <v>122</v>
      </c>
      <c r="K314" s="74">
        <f>0.025*32+0.1</f>
        <v>0.9</v>
      </c>
      <c r="L314" s="75">
        <f t="shared" si="141"/>
        <v>1.8</v>
      </c>
      <c r="M314" s="76">
        <f>'LABOR SHEET'!C$5</f>
        <v>57.65</v>
      </c>
      <c r="N314" s="73">
        <f t="shared" si="142"/>
        <v>51.884999999999998</v>
      </c>
      <c r="O314" s="73">
        <f t="shared" si="143"/>
        <v>103.77</v>
      </c>
      <c r="P314" s="73">
        <f t="shared" si="144"/>
        <v>112.88500000000001</v>
      </c>
      <c r="Q314" s="100">
        <f t="shared" si="145"/>
        <v>225.77</v>
      </c>
      <c r="R314" s="90"/>
      <c r="S314" s="99"/>
      <c r="T314" s="99"/>
      <c r="U314" s="99"/>
      <c r="V314" s="99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</row>
    <row r="315" spans="1:36" s="29" customFormat="1">
      <c r="A315" s="48" t="str">
        <f>IF(G315&lt;&gt;"",1+MAX($A$3:A314),"")</f>
        <v/>
      </c>
      <c r="B315" s="230"/>
      <c r="C315" s="68"/>
      <c r="D315" s="50"/>
      <c r="E315" s="66"/>
      <c r="F315" s="51"/>
      <c r="G315" s="70"/>
      <c r="H315" s="71"/>
      <c r="I315" s="77"/>
      <c r="J315" s="73"/>
      <c r="K315" s="74"/>
      <c r="L315" s="75"/>
      <c r="M315" s="76"/>
      <c r="N315" s="73"/>
      <c r="O315" s="73"/>
      <c r="P315" s="73"/>
      <c r="Q315" s="100"/>
      <c r="R315" s="90"/>
      <c r="S315" s="99"/>
      <c r="T315" s="99"/>
      <c r="U315" s="99"/>
      <c r="V315" s="99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</row>
    <row r="316" spans="1:36" s="29" customFormat="1">
      <c r="A316" s="48" t="str">
        <f>IF(G316&lt;&gt;"",1+MAX($A$3:A315),"")</f>
        <v/>
      </c>
      <c r="B316" s="230"/>
      <c r="C316" s="68"/>
      <c r="D316" s="72" t="s">
        <v>285</v>
      </c>
      <c r="E316" s="66"/>
      <c r="F316" s="51"/>
      <c r="G316" s="70"/>
      <c r="H316" s="71"/>
      <c r="I316" s="77"/>
      <c r="J316" s="73"/>
      <c r="K316" s="74"/>
      <c r="L316" s="75"/>
      <c r="M316" s="76"/>
      <c r="N316" s="73"/>
      <c r="O316" s="73"/>
      <c r="P316" s="73"/>
      <c r="Q316" s="100"/>
      <c r="R316" s="90"/>
      <c r="S316" s="99"/>
      <c r="T316" s="99"/>
      <c r="U316" s="99"/>
      <c r="V316" s="99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</row>
    <row r="317" spans="1:36" s="29" customFormat="1">
      <c r="A317" s="48">
        <f>IF(G317&lt;&gt;"",1+MAX($A$3:A316),"")</f>
        <v>258</v>
      </c>
      <c r="B317" s="230"/>
      <c r="C317" s="68"/>
      <c r="D317" s="50" t="s">
        <v>286</v>
      </c>
      <c r="E317" s="66">
        <v>1</v>
      </c>
      <c r="F317" s="51" t="s">
        <v>55</v>
      </c>
      <c r="G317" s="70">
        <v>0</v>
      </c>
      <c r="H317" s="71">
        <f t="shared" ref="H317:H323" si="146">E317*(1+G317)</f>
        <v>1</v>
      </c>
      <c r="I317" s="73">
        <v>250</v>
      </c>
      <c r="J317" s="73">
        <f t="shared" ref="J317:J323" si="147">I317*H317</f>
        <v>250</v>
      </c>
      <c r="K317" s="74">
        <v>2.5</v>
      </c>
      <c r="L317" s="75">
        <f t="shared" ref="L317:L323" si="148">+K317*H317</f>
        <v>2.5</v>
      </c>
      <c r="M317" s="76">
        <f>'LABOR SHEET'!C$5</f>
        <v>57.65</v>
      </c>
      <c r="N317" s="73">
        <f t="shared" ref="N317:N323" si="149">K317*M317</f>
        <v>144.125</v>
      </c>
      <c r="O317" s="73">
        <f t="shared" ref="O317:O323" si="150">M317*L317</f>
        <v>144.125</v>
      </c>
      <c r="P317" s="73">
        <f t="shared" ref="P317:P323" si="151">I317+N317</f>
        <v>394.125</v>
      </c>
      <c r="Q317" s="100">
        <f t="shared" ref="Q317:Q323" si="152">P317*H317</f>
        <v>394.125</v>
      </c>
      <c r="R317" s="90"/>
      <c r="S317" s="99"/>
      <c r="T317" s="99"/>
      <c r="U317" s="99"/>
      <c r="V317" s="99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</row>
    <row r="318" spans="1:36" s="29" customFormat="1">
      <c r="A318" s="48">
        <f>IF(G318&lt;&gt;"",1+MAX($A$3:A317),"")</f>
        <v>259</v>
      </c>
      <c r="B318" s="230"/>
      <c r="C318" s="68"/>
      <c r="D318" s="50" t="s">
        <v>287</v>
      </c>
      <c r="E318" s="66">
        <v>2</v>
      </c>
      <c r="F318" s="51" t="s">
        <v>55</v>
      </c>
      <c r="G318" s="70">
        <v>0</v>
      </c>
      <c r="H318" s="71">
        <f t="shared" si="146"/>
        <v>2</v>
      </c>
      <c r="I318" s="73">
        <v>88</v>
      </c>
      <c r="J318" s="73">
        <f t="shared" si="147"/>
        <v>176</v>
      </c>
      <c r="K318" s="74">
        <v>0.85</v>
      </c>
      <c r="L318" s="75">
        <f t="shared" si="148"/>
        <v>1.7</v>
      </c>
      <c r="M318" s="76">
        <f>'LABOR SHEET'!C$5</f>
        <v>57.65</v>
      </c>
      <c r="N318" s="73">
        <f t="shared" si="149"/>
        <v>49.002499999999998</v>
      </c>
      <c r="O318" s="73">
        <f t="shared" si="150"/>
        <v>98.004999999999995</v>
      </c>
      <c r="P318" s="73">
        <f t="shared" si="151"/>
        <v>137.0025</v>
      </c>
      <c r="Q318" s="100">
        <f t="shared" si="152"/>
        <v>274.005</v>
      </c>
      <c r="R318" s="90"/>
      <c r="S318" s="99"/>
      <c r="T318" s="99"/>
      <c r="U318" s="99"/>
      <c r="V318" s="99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</row>
    <row r="319" spans="1:36" s="29" customFormat="1">
      <c r="A319" s="48">
        <f>IF(G319&lt;&gt;"",1+MAX($A$3:A318),"")</f>
        <v>260</v>
      </c>
      <c r="B319" s="230"/>
      <c r="C319" s="68"/>
      <c r="D319" s="50" t="s">
        <v>288</v>
      </c>
      <c r="E319" s="66">
        <v>2</v>
      </c>
      <c r="F319" s="51" t="s">
        <v>55</v>
      </c>
      <c r="G319" s="70">
        <v>0</v>
      </c>
      <c r="H319" s="71">
        <f t="shared" si="146"/>
        <v>2</v>
      </c>
      <c r="I319" s="73">
        <v>28.5</v>
      </c>
      <c r="J319" s="73">
        <f t="shared" si="147"/>
        <v>57</v>
      </c>
      <c r="K319" s="74">
        <v>0.35</v>
      </c>
      <c r="L319" s="75">
        <f t="shared" si="148"/>
        <v>0.7</v>
      </c>
      <c r="M319" s="76">
        <f>'LABOR SHEET'!C$5</f>
        <v>57.65</v>
      </c>
      <c r="N319" s="73">
        <f t="shared" si="149"/>
        <v>20.177499999999998</v>
      </c>
      <c r="O319" s="73">
        <f t="shared" si="150"/>
        <v>40.354999999999997</v>
      </c>
      <c r="P319" s="73">
        <f t="shared" si="151"/>
        <v>48.677500000000002</v>
      </c>
      <c r="Q319" s="100">
        <f t="shared" si="152"/>
        <v>97.355000000000004</v>
      </c>
      <c r="R319" s="90"/>
      <c r="S319" s="99"/>
      <c r="T319" s="99"/>
      <c r="U319" s="99"/>
      <c r="V319" s="99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</row>
    <row r="320" spans="1:36" s="29" customFormat="1">
      <c r="A320" s="48">
        <f>IF(G320&lt;&gt;"",1+MAX($A$3:A319),"")</f>
        <v>261</v>
      </c>
      <c r="B320" s="230"/>
      <c r="C320" s="68"/>
      <c r="D320" s="50" t="s">
        <v>289</v>
      </c>
      <c r="E320" s="66">
        <v>1</v>
      </c>
      <c r="F320" s="51" t="s">
        <v>55</v>
      </c>
      <c r="G320" s="70">
        <v>0</v>
      </c>
      <c r="H320" s="71">
        <f t="shared" si="146"/>
        <v>1</v>
      </c>
      <c r="I320" s="73">
        <v>112.7</v>
      </c>
      <c r="J320" s="73">
        <f t="shared" si="147"/>
        <v>112.7</v>
      </c>
      <c r="K320" s="74">
        <v>0.4</v>
      </c>
      <c r="L320" s="75">
        <f t="shared" si="148"/>
        <v>0.4</v>
      </c>
      <c r="M320" s="76">
        <f>'LABOR SHEET'!C$5</f>
        <v>57.65</v>
      </c>
      <c r="N320" s="73">
        <f t="shared" si="149"/>
        <v>23.06</v>
      </c>
      <c r="O320" s="73">
        <f t="shared" si="150"/>
        <v>23.06</v>
      </c>
      <c r="P320" s="73">
        <f t="shared" si="151"/>
        <v>135.76</v>
      </c>
      <c r="Q320" s="100">
        <f t="shared" si="152"/>
        <v>135.76</v>
      </c>
      <c r="R320" s="90"/>
      <c r="S320" s="99"/>
      <c r="T320" s="99"/>
      <c r="U320" s="99"/>
      <c r="V320" s="99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</row>
    <row r="321" spans="1:36" s="29" customFormat="1">
      <c r="A321" s="48">
        <f>IF(G321&lt;&gt;"",1+MAX($A$3:A320),"")</f>
        <v>262</v>
      </c>
      <c r="B321" s="230"/>
      <c r="C321" s="68"/>
      <c r="D321" s="50" t="s">
        <v>290</v>
      </c>
      <c r="E321" s="66">
        <v>1</v>
      </c>
      <c r="F321" s="51" t="s">
        <v>55</v>
      </c>
      <c r="G321" s="70">
        <v>0</v>
      </c>
      <c r="H321" s="71">
        <f t="shared" si="146"/>
        <v>1</v>
      </c>
      <c r="I321" s="73">
        <v>112</v>
      </c>
      <c r="J321" s="73">
        <f t="shared" si="147"/>
        <v>112</v>
      </c>
      <c r="K321" s="74">
        <v>0.42</v>
      </c>
      <c r="L321" s="75">
        <f t="shared" si="148"/>
        <v>0.42</v>
      </c>
      <c r="M321" s="76">
        <f>'LABOR SHEET'!C$5</f>
        <v>57.65</v>
      </c>
      <c r="N321" s="73">
        <f t="shared" si="149"/>
        <v>24.213000000000001</v>
      </c>
      <c r="O321" s="73">
        <f t="shared" si="150"/>
        <v>24.213000000000001</v>
      </c>
      <c r="P321" s="73">
        <f t="shared" si="151"/>
        <v>136.21299999999999</v>
      </c>
      <c r="Q321" s="100">
        <f t="shared" si="152"/>
        <v>136.21299999999999</v>
      </c>
      <c r="R321" s="90"/>
      <c r="S321" s="99"/>
      <c r="T321" s="99"/>
      <c r="U321" s="99"/>
      <c r="V321" s="99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</row>
    <row r="322" spans="1:36" s="29" customFormat="1">
      <c r="A322" s="48">
        <f>IF(G322&lt;&gt;"",1+MAX($A$3:A321),"")</f>
        <v>263</v>
      </c>
      <c r="B322" s="230"/>
      <c r="C322" s="68"/>
      <c r="D322" s="50" t="s">
        <v>291</v>
      </c>
      <c r="E322" s="66">
        <v>2</v>
      </c>
      <c r="F322" s="51" t="s">
        <v>55</v>
      </c>
      <c r="G322" s="70">
        <v>0</v>
      </c>
      <c r="H322" s="71">
        <f t="shared" si="146"/>
        <v>2</v>
      </c>
      <c r="I322" s="73">
        <v>101</v>
      </c>
      <c r="J322" s="73">
        <f t="shared" si="147"/>
        <v>202</v>
      </c>
      <c r="K322" s="74">
        <v>0.71</v>
      </c>
      <c r="L322" s="75">
        <f t="shared" si="148"/>
        <v>1.42</v>
      </c>
      <c r="M322" s="76">
        <f>'LABOR SHEET'!C$5</f>
        <v>57.65</v>
      </c>
      <c r="N322" s="73">
        <f t="shared" si="149"/>
        <v>40.9315</v>
      </c>
      <c r="O322" s="73">
        <f t="shared" si="150"/>
        <v>81.863</v>
      </c>
      <c r="P322" s="73">
        <f t="shared" si="151"/>
        <v>141.9315</v>
      </c>
      <c r="Q322" s="100">
        <f t="shared" si="152"/>
        <v>283.863</v>
      </c>
      <c r="R322" s="90"/>
      <c r="S322" s="99"/>
      <c r="T322" s="99"/>
      <c r="U322" s="99"/>
      <c r="V322" s="99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</row>
    <row r="323" spans="1:36" s="29" customFormat="1">
      <c r="A323" s="48">
        <f>IF(G323&lt;&gt;"",1+MAX($A$3:A322),"")</f>
        <v>264</v>
      </c>
      <c r="B323" s="230"/>
      <c r="C323" s="68"/>
      <c r="D323" s="50" t="s">
        <v>292</v>
      </c>
      <c r="E323" s="66">
        <v>2</v>
      </c>
      <c r="F323" s="51" t="s">
        <v>55</v>
      </c>
      <c r="G323" s="70">
        <v>0</v>
      </c>
      <c r="H323" s="71">
        <f t="shared" si="146"/>
        <v>2</v>
      </c>
      <c r="I323" s="73">
        <v>25.5</v>
      </c>
      <c r="J323" s="73">
        <f t="shared" si="147"/>
        <v>51</v>
      </c>
      <c r="K323" s="74">
        <v>0.35</v>
      </c>
      <c r="L323" s="75">
        <f t="shared" si="148"/>
        <v>0.7</v>
      </c>
      <c r="M323" s="76">
        <f>'LABOR SHEET'!C$5</f>
        <v>57.65</v>
      </c>
      <c r="N323" s="73">
        <f t="shared" si="149"/>
        <v>20.177499999999998</v>
      </c>
      <c r="O323" s="73">
        <f t="shared" si="150"/>
        <v>40.354999999999997</v>
      </c>
      <c r="P323" s="73">
        <f t="shared" si="151"/>
        <v>45.677500000000002</v>
      </c>
      <c r="Q323" s="100">
        <f t="shared" si="152"/>
        <v>91.355000000000004</v>
      </c>
      <c r="R323" s="90"/>
      <c r="S323" s="99"/>
      <c r="T323" s="99"/>
      <c r="U323" s="99"/>
      <c r="V323" s="99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</row>
    <row r="324" spans="1:36" s="29" customFormat="1">
      <c r="A324" s="48" t="str">
        <f>IF(G324&lt;&gt;"",1+MAX($A$3:A323),"")</f>
        <v/>
      </c>
      <c r="B324" s="230"/>
      <c r="C324" s="68"/>
      <c r="D324" s="50"/>
      <c r="E324" s="66"/>
      <c r="F324" s="51"/>
      <c r="G324" s="70"/>
      <c r="H324" s="71"/>
      <c r="I324" s="77"/>
      <c r="J324" s="73"/>
      <c r="K324" s="74"/>
      <c r="L324" s="75"/>
      <c r="M324" s="76"/>
      <c r="N324" s="73"/>
      <c r="O324" s="73"/>
      <c r="P324" s="73"/>
      <c r="Q324" s="100"/>
      <c r="R324" s="90"/>
      <c r="S324" s="99"/>
      <c r="T324" s="99"/>
      <c r="U324" s="99"/>
      <c r="V324" s="99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</row>
    <row r="325" spans="1:36" s="29" customFormat="1" ht="18">
      <c r="A325" s="48" t="str">
        <f>IF(G325&lt;&gt;"",1+MAX($A$3:A324),"")</f>
        <v/>
      </c>
      <c r="B325" s="230"/>
      <c r="C325" s="66"/>
      <c r="D325" s="67" t="s">
        <v>293</v>
      </c>
      <c r="E325" s="51"/>
      <c r="F325" s="51"/>
      <c r="G325" s="51"/>
      <c r="H325" s="51"/>
      <c r="I325" s="77"/>
      <c r="J325" s="73"/>
      <c r="K325" s="74"/>
      <c r="L325" s="83"/>
      <c r="M325" s="84"/>
      <c r="N325" s="73"/>
      <c r="O325" s="73"/>
      <c r="P325" s="73"/>
      <c r="Q325" s="97"/>
      <c r="R325" s="98"/>
      <c r="S325" s="99"/>
      <c r="T325" s="99"/>
      <c r="U325" s="99"/>
      <c r="V325" s="99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</row>
    <row r="326" spans="1:36" s="29" customFormat="1">
      <c r="A326" s="48">
        <f>IF(G326&lt;&gt;"",1+MAX($A$3:A325),"")</f>
        <v>265</v>
      </c>
      <c r="B326" s="230"/>
      <c r="C326" s="68"/>
      <c r="D326" s="105" t="s">
        <v>294</v>
      </c>
      <c r="E326" s="66">
        <v>1</v>
      </c>
      <c r="F326" s="51" t="s">
        <v>55</v>
      </c>
      <c r="G326" s="70">
        <v>0</v>
      </c>
      <c r="H326" s="71">
        <f t="shared" ref="H326:H353" si="153">E326*(1+G326)</f>
        <v>1</v>
      </c>
      <c r="I326" s="73">
        <v>125</v>
      </c>
      <c r="J326" s="73">
        <f t="shared" ref="J326:J353" si="154">I326*H326</f>
        <v>125</v>
      </c>
      <c r="K326" s="74">
        <v>1.85</v>
      </c>
      <c r="L326" s="75">
        <f t="shared" ref="L326:L353" si="155">+K326*H326</f>
        <v>1.85</v>
      </c>
      <c r="M326" s="76">
        <f>'LABOR SHEET'!C$5</f>
        <v>57.65</v>
      </c>
      <c r="N326" s="73">
        <f t="shared" ref="N326:N353" si="156">K326*M326</f>
        <v>106.6525</v>
      </c>
      <c r="O326" s="73">
        <f t="shared" ref="O326:O353" si="157">M326*L326</f>
        <v>106.6525</v>
      </c>
      <c r="P326" s="73">
        <f t="shared" ref="P326:P353" si="158">I326+N326</f>
        <v>231.6525</v>
      </c>
      <c r="Q326" s="100">
        <f t="shared" ref="Q326:Q353" si="159">P326*H326</f>
        <v>231.6525</v>
      </c>
      <c r="R326" s="90"/>
      <c r="S326" s="99"/>
      <c r="T326" s="99"/>
      <c r="U326" s="99"/>
      <c r="V326" s="99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</row>
    <row r="327" spans="1:36" s="29" customFormat="1">
      <c r="A327" s="48">
        <f>IF(G327&lt;&gt;"",1+MAX($A$3:A326),"")</f>
        <v>266</v>
      </c>
      <c r="B327" s="230"/>
      <c r="C327" s="68"/>
      <c r="D327" s="105" t="s">
        <v>295</v>
      </c>
      <c r="E327" s="66">
        <v>3</v>
      </c>
      <c r="F327" s="51" t="s">
        <v>55</v>
      </c>
      <c r="G327" s="70">
        <v>0</v>
      </c>
      <c r="H327" s="71">
        <f t="shared" si="153"/>
        <v>3</v>
      </c>
      <c r="I327" s="73">
        <v>125</v>
      </c>
      <c r="J327" s="73">
        <f t="shared" si="154"/>
        <v>375</v>
      </c>
      <c r="K327" s="74">
        <v>1.85</v>
      </c>
      <c r="L327" s="75">
        <f t="shared" si="155"/>
        <v>5.55</v>
      </c>
      <c r="M327" s="76">
        <f>'LABOR SHEET'!C$5</f>
        <v>57.65</v>
      </c>
      <c r="N327" s="73">
        <f t="shared" si="156"/>
        <v>106.6525</v>
      </c>
      <c r="O327" s="73">
        <f t="shared" si="157"/>
        <v>319.95749999999998</v>
      </c>
      <c r="P327" s="73">
        <f t="shared" si="158"/>
        <v>231.6525</v>
      </c>
      <c r="Q327" s="100">
        <f t="shared" si="159"/>
        <v>694.95749999999998</v>
      </c>
      <c r="R327" s="90"/>
      <c r="S327" s="99"/>
      <c r="T327" s="99"/>
      <c r="U327" s="99"/>
      <c r="V327" s="99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</row>
    <row r="328" spans="1:36" s="29" customFormat="1">
      <c r="A328" s="48">
        <f>IF(G328&lt;&gt;"",1+MAX($A$3:A327),"")</f>
        <v>267</v>
      </c>
      <c r="B328" s="230"/>
      <c r="C328" s="68"/>
      <c r="D328" s="105" t="s">
        <v>296</v>
      </c>
      <c r="E328" s="66">
        <v>2</v>
      </c>
      <c r="F328" s="51" t="s">
        <v>55</v>
      </c>
      <c r="G328" s="70">
        <v>0</v>
      </c>
      <c r="H328" s="71">
        <f t="shared" si="153"/>
        <v>2</v>
      </c>
      <c r="I328" s="73">
        <v>1799</v>
      </c>
      <c r="J328" s="73">
        <f t="shared" si="154"/>
        <v>3598</v>
      </c>
      <c r="K328" s="74">
        <v>3.2</v>
      </c>
      <c r="L328" s="75">
        <f t="shared" si="155"/>
        <v>6.4</v>
      </c>
      <c r="M328" s="76">
        <f>'LABOR SHEET'!C$5</f>
        <v>57.65</v>
      </c>
      <c r="N328" s="73">
        <f t="shared" si="156"/>
        <v>184.48</v>
      </c>
      <c r="O328" s="73">
        <f t="shared" si="157"/>
        <v>368.96</v>
      </c>
      <c r="P328" s="73">
        <f t="shared" si="158"/>
        <v>1983.48</v>
      </c>
      <c r="Q328" s="100">
        <f t="shared" si="159"/>
        <v>3966.96</v>
      </c>
      <c r="R328" s="90"/>
      <c r="S328" s="99"/>
      <c r="T328" s="99"/>
      <c r="U328" s="99"/>
      <c r="V328" s="99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</row>
    <row r="329" spans="1:36" s="29" customFormat="1">
      <c r="A329" s="48">
        <f>IF(G329&lt;&gt;"",1+MAX($A$3:A328),"")</f>
        <v>268</v>
      </c>
      <c r="B329" s="230"/>
      <c r="C329" s="68"/>
      <c r="D329" s="105" t="s">
        <v>297</v>
      </c>
      <c r="E329" s="66">
        <v>1</v>
      </c>
      <c r="F329" s="51" t="s">
        <v>55</v>
      </c>
      <c r="G329" s="70">
        <v>0</v>
      </c>
      <c r="H329" s="71">
        <f t="shared" si="153"/>
        <v>1</v>
      </c>
      <c r="I329" s="73">
        <v>94.51</v>
      </c>
      <c r="J329" s="73">
        <f t="shared" si="154"/>
        <v>94.51</v>
      </c>
      <c r="K329" s="74">
        <v>1.38</v>
      </c>
      <c r="L329" s="75">
        <f t="shared" si="155"/>
        <v>1.38</v>
      </c>
      <c r="M329" s="76">
        <f>'LABOR SHEET'!C$5</f>
        <v>57.65</v>
      </c>
      <c r="N329" s="73">
        <f t="shared" si="156"/>
        <v>79.557000000000002</v>
      </c>
      <c r="O329" s="73">
        <f t="shared" si="157"/>
        <v>79.557000000000002</v>
      </c>
      <c r="P329" s="73">
        <f t="shared" si="158"/>
        <v>174.06700000000001</v>
      </c>
      <c r="Q329" s="100">
        <f t="shared" si="159"/>
        <v>174.06700000000001</v>
      </c>
      <c r="R329" s="90"/>
      <c r="S329" s="99"/>
      <c r="T329" s="99"/>
      <c r="U329" s="99"/>
      <c r="V329" s="99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</row>
    <row r="330" spans="1:36" s="29" customFormat="1">
      <c r="A330" s="48">
        <f>IF(G330&lt;&gt;"",1+MAX($A$3:A329),"")</f>
        <v>269</v>
      </c>
      <c r="B330" s="230"/>
      <c r="C330" s="68"/>
      <c r="D330" s="105" t="s">
        <v>298</v>
      </c>
      <c r="E330" s="66">
        <v>1</v>
      </c>
      <c r="F330" s="51" t="s">
        <v>55</v>
      </c>
      <c r="G330" s="70">
        <v>0</v>
      </c>
      <c r="H330" s="71">
        <f t="shared" si="153"/>
        <v>1</v>
      </c>
      <c r="I330" s="73">
        <v>4544.8900000000003</v>
      </c>
      <c r="J330" s="73">
        <f t="shared" si="154"/>
        <v>4544.8900000000003</v>
      </c>
      <c r="K330" s="74">
        <v>4.5</v>
      </c>
      <c r="L330" s="75">
        <f t="shared" si="155"/>
        <v>4.5</v>
      </c>
      <c r="M330" s="76">
        <f>'LABOR SHEET'!C$5</f>
        <v>57.65</v>
      </c>
      <c r="N330" s="73">
        <f t="shared" si="156"/>
        <v>259.42500000000001</v>
      </c>
      <c r="O330" s="73">
        <f t="shared" si="157"/>
        <v>259.42500000000001</v>
      </c>
      <c r="P330" s="73">
        <f t="shared" si="158"/>
        <v>4804.3149999999996</v>
      </c>
      <c r="Q330" s="100">
        <f t="shared" si="159"/>
        <v>4804.3149999999996</v>
      </c>
      <c r="R330" s="90"/>
      <c r="S330" s="99"/>
      <c r="T330" s="99"/>
      <c r="U330" s="99"/>
      <c r="V330" s="99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</row>
    <row r="331" spans="1:36" s="29" customFormat="1">
      <c r="A331" s="48">
        <f>IF(G331&lt;&gt;"",1+MAX($A$3:A330),"")</f>
        <v>270</v>
      </c>
      <c r="B331" s="230"/>
      <c r="C331" s="68"/>
      <c r="D331" s="105" t="s">
        <v>299</v>
      </c>
      <c r="E331" s="66">
        <v>1</v>
      </c>
      <c r="F331" s="51" t="s">
        <v>55</v>
      </c>
      <c r="G331" s="70">
        <v>0</v>
      </c>
      <c r="H331" s="71">
        <f t="shared" si="153"/>
        <v>1</v>
      </c>
      <c r="I331" s="73">
        <v>2015</v>
      </c>
      <c r="J331" s="73">
        <f t="shared" si="154"/>
        <v>2015</v>
      </c>
      <c r="K331" s="74">
        <v>5.35</v>
      </c>
      <c r="L331" s="75">
        <f t="shared" si="155"/>
        <v>5.35</v>
      </c>
      <c r="M331" s="76">
        <f>'LABOR SHEET'!C$5</f>
        <v>57.65</v>
      </c>
      <c r="N331" s="73">
        <f t="shared" si="156"/>
        <v>308.42750000000001</v>
      </c>
      <c r="O331" s="73">
        <f t="shared" si="157"/>
        <v>308.42750000000001</v>
      </c>
      <c r="P331" s="73">
        <f t="shared" si="158"/>
        <v>2323.4274999999998</v>
      </c>
      <c r="Q331" s="100">
        <f t="shared" si="159"/>
        <v>2323.4274999999998</v>
      </c>
      <c r="R331" s="90"/>
      <c r="S331" s="99"/>
      <c r="T331" s="99"/>
      <c r="U331" s="99"/>
      <c r="V331" s="99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</row>
    <row r="332" spans="1:36" s="29" customFormat="1">
      <c r="A332" s="48">
        <f>IF(G332&lt;&gt;"",1+MAX($A$3:A331),"")</f>
        <v>271</v>
      </c>
      <c r="B332" s="230"/>
      <c r="C332" s="68"/>
      <c r="D332" s="105" t="s">
        <v>300</v>
      </c>
      <c r="E332" s="66">
        <v>4</v>
      </c>
      <c r="F332" s="51" t="s">
        <v>55</v>
      </c>
      <c r="G332" s="70">
        <v>0</v>
      </c>
      <c r="H332" s="71">
        <f t="shared" si="153"/>
        <v>4</v>
      </c>
      <c r="I332" s="73">
        <v>3058.2</v>
      </c>
      <c r="J332" s="73">
        <f t="shared" si="154"/>
        <v>12232.8</v>
      </c>
      <c r="K332" s="74">
        <v>5.15</v>
      </c>
      <c r="L332" s="75">
        <f t="shared" si="155"/>
        <v>20.6</v>
      </c>
      <c r="M332" s="76">
        <f>'LABOR SHEET'!C$5</f>
        <v>57.65</v>
      </c>
      <c r="N332" s="73">
        <f t="shared" si="156"/>
        <v>296.89749999999998</v>
      </c>
      <c r="O332" s="73">
        <f t="shared" si="157"/>
        <v>1187.5899999999999</v>
      </c>
      <c r="P332" s="73">
        <f t="shared" si="158"/>
        <v>3355.0974999999999</v>
      </c>
      <c r="Q332" s="100">
        <f t="shared" si="159"/>
        <v>13420.39</v>
      </c>
      <c r="R332" s="90"/>
      <c r="S332" s="99"/>
      <c r="T332" s="99"/>
      <c r="U332" s="99"/>
      <c r="V332" s="99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</row>
    <row r="333" spans="1:36" s="29" customFormat="1">
      <c r="A333" s="48">
        <f>IF(G333&lt;&gt;"",1+MAX($A$3:A332),"")</f>
        <v>272</v>
      </c>
      <c r="B333" s="230"/>
      <c r="C333" s="68"/>
      <c r="D333" s="105" t="s">
        <v>301</v>
      </c>
      <c r="E333" s="66">
        <v>8</v>
      </c>
      <c r="F333" s="51" t="s">
        <v>55</v>
      </c>
      <c r="G333" s="70">
        <v>0</v>
      </c>
      <c r="H333" s="71">
        <f t="shared" si="153"/>
        <v>8</v>
      </c>
      <c r="I333" s="73">
        <v>1949.99</v>
      </c>
      <c r="J333" s="73">
        <f t="shared" si="154"/>
        <v>15599.92</v>
      </c>
      <c r="K333" s="74">
        <v>5.15</v>
      </c>
      <c r="L333" s="75">
        <f t="shared" si="155"/>
        <v>41.2</v>
      </c>
      <c r="M333" s="76">
        <f>'LABOR SHEET'!C$5</f>
        <v>57.65</v>
      </c>
      <c r="N333" s="73">
        <f t="shared" si="156"/>
        <v>296.89749999999998</v>
      </c>
      <c r="O333" s="73">
        <f t="shared" si="157"/>
        <v>2375.1799999999998</v>
      </c>
      <c r="P333" s="73">
        <f t="shared" si="158"/>
        <v>2246.8874999999998</v>
      </c>
      <c r="Q333" s="100">
        <f t="shared" si="159"/>
        <v>17975.099999999999</v>
      </c>
      <c r="R333" s="90"/>
      <c r="S333" s="99"/>
      <c r="T333" s="99"/>
      <c r="U333" s="99"/>
      <c r="V333" s="99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</row>
    <row r="334" spans="1:36" s="29" customFormat="1">
      <c r="A334" s="48">
        <f>IF(G334&lt;&gt;"",1+MAX($A$3:A333),"")</f>
        <v>273</v>
      </c>
      <c r="B334" s="230"/>
      <c r="C334" s="68"/>
      <c r="D334" s="105" t="s">
        <v>302</v>
      </c>
      <c r="E334" s="66">
        <v>8</v>
      </c>
      <c r="F334" s="51" t="s">
        <v>55</v>
      </c>
      <c r="G334" s="70">
        <v>0</v>
      </c>
      <c r="H334" s="71">
        <f t="shared" si="153"/>
        <v>8</v>
      </c>
      <c r="I334" s="73">
        <v>380</v>
      </c>
      <c r="J334" s="73">
        <f t="shared" si="154"/>
        <v>3040</v>
      </c>
      <c r="K334" s="74">
        <v>2.85</v>
      </c>
      <c r="L334" s="75">
        <f t="shared" si="155"/>
        <v>22.8</v>
      </c>
      <c r="M334" s="76">
        <f>'LABOR SHEET'!C$5</f>
        <v>57.65</v>
      </c>
      <c r="N334" s="73">
        <f t="shared" si="156"/>
        <v>164.30250000000001</v>
      </c>
      <c r="O334" s="73">
        <f t="shared" si="157"/>
        <v>1314.42</v>
      </c>
      <c r="P334" s="73">
        <f t="shared" si="158"/>
        <v>544.30250000000001</v>
      </c>
      <c r="Q334" s="100">
        <f t="shared" si="159"/>
        <v>4354.42</v>
      </c>
      <c r="R334" s="90"/>
      <c r="S334" s="99"/>
      <c r="T334" s="99"/>
      <c r="U334" s="99"/>
      <c r="V334" s="99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</row>
    <row r="335" spans="1:36" s="29" customFormat="1">
      <c r="A335" s="48">
        <f>IF(G335&lt;&gt;"",1+MAX($A$3:A334),"")</f>
        <v>274</v>
      </c>
      <c r="B335" s="230"/>
      <c r="C335" s="68"/>
      <c r="D335" s="105" t="s">
        <v>303</v>
      </c>
      <c r="E335" s="66">
        <v>2</v>
      </c>
      <c r="F335" s="51" t="s">
        <v>55</v>
      </c>
      <c r="G335" s="70">
        <v>0</v>
      </c>
      <c r="H335" s="71">
        <f t="shared" si="153"/>
        <v>2</v>
      </c>
      <c r="I335" s="73">
        <v>1485</v>
      </c>
      <c r="J335" s="73">
        <f t="shared" si="154"/>
        <v>2970</v>
      </c>
      <c r="K335" s="74">
        <v>6.12</v>
      </c>
      <c r="L335" s="75">
        <f t="shared" si="155"/>
        <v>12.24</v>
      </c>
      <c r="M335" s="76">
        <f>'LABOR SHEET'!C$5</f>
        <v>57.65</v>
      </c>
      <c r="N335" s="73">
        <f t="shared" si="156"/>
        <v>352.81799999999998</v>
      </c>
      <c r="O335" s="73">
        <f t="shared" si="157"/>
        <v>705.63599999999997</v>
      </c>
      <c r="P335" s="73">
        <f t="shared" si="158"/>
        <v>1837.818</v>
      </c>
      <c r="Q335" s="100">
        <f t="shared" si="159"/>
        <v>3675.636</v>
      </c>
      <c r="R335" s="90"/>
      <c r="S335" s="99"/>
      <c r="T335" s="99"/>
      <c r="U335" s="99"/>
      <c r="V335" s="99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</row>
    <row r="336" spans="1:36" s="29" customFormat="1" ht="31.2">
      <c r="A336" s="48">
        <f>IF(G336&lt;&gt;"",1+MAX($A$3:A335),"")</f>
        <v>275</v>
      </c>
      <c r="B336" s="230"/>
      <c r="C336" s="68"/>
      <c r="D336" s="105" t="s">
        <v>304</v>
      </c>
      <c r="E336" s="66">
        <v>2</v>
      </c>
      <c r="F336" s="51" t="s">
        <v>55</v>
      </c>
      <c r="G336" s="70">
        <v>0</v>
      </c>
      <c r="H336" s="71">
        <f t="shared" si="153"/>
        <v>2</v>
      </c>
      <c r="I336" s="73">
        <v>2012</v>
      </c>
      <c r="J336" s="73">
        <f t="shared" si="154"/>
        <v>4024</v>
      </c>
      <c r="K336" s="74">
        <v>3.95</v>
      </c>
      <c r="L336" s="75">
        <f t="shared" si="155"/>
        <v>7.9</v>
      </c>
      <c r="M336" s="76">
        <f>'LABOR SHEET'!C$5</f>
        <v>57.65</v>
      </c>
      <c r="N336" s="73">
        <f t="shared" si="156"/>
        <v>227.7175</v>
      </c>
      <c r="O336" s="73">
        <f t="shared" si="157"/>
        <v>455.435</v>
      </c>
      <c r="P336" s="73">
        <f t="shared" si="158"/>
        <v>2239.7175000000002</v>
      </c>
      <c r="Q336" s="100">
        <f t="shared" si="159"/>
        <v>4479.4350000000004</v>
      </c>
      <c r="R336" s="90"/>
      <c r="S336" s="99"/>
      <c r="T336" s="99"/>
      <c r="U336" s="99"/>
      <c r="V336" s="99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</row>
    <row r="337" spans="1:36" s="29" customFormat="1" ht="31.2">
      <c r="A337" s="48">
        <f>IF(G337&lt;&gt;"",1+MAX($A$3:A336),"")</f>
        <v>276</v>
      </c>
      <c r="B337" s="230"/>
      <c r="C337" s="68"/>
      <c r="D337" s="105" t="s">
        <v>305</v>
      </c>
      <c r="E337" s="66">
        <v>1</v>
      </c>
      <c r="F337" s="51" t="s">
        <v>55</v>
      </c>
      <c r="G337" s="70">
        <v>0</v>
      </c>
      <c r="H337" s="71">
        <f t="shared" si="153"/>
        <v>1</v>
      </c>
      <c r="I337" s="73">
        <v>3061.8</v>
      </c>
      <c r="J337" s="73">
        <f t="shared" si="154"/>
        <v>3061.8</v>
      </c>
      <c r="K337" s="74">
        <v>4.6500000000000004</v>
      </c>
      <c r="L337" s="75">
        <f t="shared" si="155"/>
        <v>4.6500000000000004</v>
      </c>
      <c r="M337" s="76">
        <f>'LABOR SHEET'!C$5</f>
        <v>57.65</v>
      </c>
      <c r="N337" s="73">
        <f t="shared" si="156"/>
        <v>268.07249999999999</v>
      </c>
      <c r="O337" s="73">
        <f t="shared" si="157"/>
        <v>268.07249999999999</v>
      </c>
      <c r="P337" s="73">
        <f t="shared" si="158"/>
        <v>3329.8724999999999</v>
      </c>
      <c r="Q337" s="100">
        <f t="shared" si="159"/>
        <v>3329.8724999999999</v>
      </c>
      <c r="R337" s="90"/>
      <c r="S337" s="99"/>
      <c r="T337" s="99"/>
      <c r="U337" s="99"/>
      <c r="V337" s="99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</row>
    <row r="338" spans="1:36" s="29" customFormat="1" ht="31.2">
      <c r="A338" s="48">
        <f>IF(G338&lt;&gt;"",1+MAX($A$3:A337),"")</f>
        <v>277</v>
      </c>
      <c r="B338" s="230"/>
      <c r="C338" s="68"/>
      <c r="D338" s="105" t="s">
        <v>306</v>
      </c>
      <c r="E338" s="66">
        <v>2</v>
      </c>
      <c r="F338" s="51" t="s">
        <v>55</v>
      </c>
      <c r="G338" s="70">
        <v>0</v>
      </c>
      <c r="H338" s="71">
        <f t="shared" si="153"/>
        <v>2</v>
      </c>
      <c r="I338" s="73">
        <v>2937.5</v>
      </c>
      <c r="J338" s="73">
        <f t="shared" si="154"/>
        <v>5875</v>
      </c>
      <c r="K338" s="74">
        <v>5.85</v>
      </c>
      <c r="L338" s="75">
        <f t="shared" si="155"/>
        <v>11.7</v>
      </c>
      <c r="M338" s="76">
        <f>'LABOR SHEET'!C$5</f>
        <v>57.65</v>
      </c>
      <c r="N338" s="73">
        <f t="shared" si="156"/>
        <v>337.2525</v>
      </c>
      <c r="O338" s="73">
        <f t="shared" si="157"/>
        <v>674.505</v>
      </c>
      <c r="P338" s="73">
        <f t="shared" si="158"/>
        <v>3274.7525000000001</v>
      </c>
      <c r="Q338" s="100">
        <f t="shared" si="159"/>
        <v>6549.5050000000001</v>
      </c>
      <c r="R338" s="90"/>
      <c r="S338" s="99"/>
      <c r="T338" s="99"/>
      <c r="U338" s="99"/>
      <c r="V338" s="99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</row>
    <row r="339" spans="1:36" s="29" customFormat="1" ht="31.2">
      <c r="A339" s="48">
        <f>IF(G339&lt;&gt;"",1+MAX($A$3:A338),"")</f>
        <v>278</v>
      </c>
      <c r="B339" s="230"/>
      <c r="C339" s="68"/>
      <c r="D339" s="105" t="s">
        <v>307</v>
      </c>
      <c r="E339" s="66">
        <v>1</v>
      </c>
      <c r="F339" s="51" t="s">
        <v>55</v>
      </c>
      <c r="G339" s="70">
        <v>0</v>
      </c>
      <c r="H339" s="71">
        <f t="shared" si="153"/>
        <v>1</v>
      </c>
      <c r="I339" s="73">
        <v>950</v>
      </c>
      <c r="J339" s="73">
        <f t="shared" si="154"/>
        <v>950</v>
      </c>
      <c r="K339" s="74">
        <v>3.85</v>
      </c>
      <c r="L339" s="75">
        <f t="shared" si="155"/>
        <v>3.85</v>
      </c>
      <c r="M339" s="76">
        <f>'LABOR SHEET'!C$5</f>
        <v>57.65</v>
      </c>
      <c r="N339" s="73">
        <f t="shared" si="156"/>
        <v>221.95249999999999</v>
      </c>
      <c r="O339" s="73">
        <f t="shared" si="157"/>
        <v>221.95249999999999</v>
      </c>
      <c r="P339" s="73">
        <f t="shared" si="158"/>
        <v>1171.9525000000001</v>
      </c>
      <c r="Q339" s="100">
        <f t="shared" si="159"/>
        <v>1171.9525000000001</v>
      </c>
      <c r="R339" s="90"/>
      <c r="S339" s="99"/>
      <c r="T339" s="99"/>
      <c r="U339" s="99"/>
      <c r="V339" s="99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</row>
    <row r="340" spans="1:36" s="29" customFormat="1" ht="46.8">
      <c r="A340" s="48">
        <f>IF(G340&lt;&gt;"",1+MAX($A$3:A339),"")</f>
        <v>279</v>
      </c>
      <c r="B340" s="230"/>
      <c r="C340" s="68"/>
      <c r="D340" s="105" t="s">
        <v>308</v>
      </c>
      <c r="E340" s="66">
        <v>5</v>
      </c>
      <c r="F340" s="51" t="s">
        <v>55</v>
      </c>
      <c r="G340" s="70">
        <v>0</v>
      </c>
      <c r="H340" s="71">
        <f t="shared" si="153"/>
        <v>5</v>
      </c>
      <c r="I340" s="73">
        <v>248.67</v>
      </c>
      <c r="J340" s="73">
        <f t="shared" si="154"/>
        <v>1243.3499999999999</v>
      </c>
      <c r="K340" s="74">
        <v>1.84</v>
      </c>
      <c r="L340" s="75">
        <f t="shared" si="155"/>
        <v>9.1999999999999993</v>
      </c>
      <c r="M340" s="76">
        <f>'LABOR SHEET'!C$5</f>
        <v>57.65</v>
      </c>
      <c r="N340" s="73">
        <f t="shared" si="156"/>
        <v>106.07599999999999</v>
      </c>
      <c r="O340" s="73">
        <f t="shared" si="157"/>
        <v>530.38</v>
      </c>
      <c r="P340" s="73">
        <f t="shared" si="158"/>
        <v>354.74599999999998</v>
      </c>
      <c r="Q340" s="100">
        <f t="shared" si="159"/>
        <v>1773.73</v>
      </c>
      <c r="R340" s="90"/>
      <c r="S340" s="99"/>
      <c r="T340" s="99"/>
      <c r="U340" s="99"/>
      <c r="V340" s="99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</row>
    <row r="341" spans="1:36" s="29" customFormat="1" ht="78">
      <c r="A341" s="48">
        <f>IF(G341&lt;&gt;"",1+MAX($A$3:A340),"")</f>
        <v>280</v>
      </c>
      <c r="B341" s="230"/>
      <c r="C341" s="68"/>
      <c r="D341" s="105" t="s">
        <v>309</v>
      </c>
      <c r="E341" s="66">
        <v>2</v>
      </c>
      <c r="F341" s="51" t="s">
        <v>55</v>
      </c>
      <c r="G341" s="70">
        <v>0</v>
      </c>
      <c r="H341" s="71">
        <f t="shared" si="153"/>
        <v>2</v>
      </c>
      <c r="I341" s="73">
        <v>1050</v>
      </c>
      <c r="J341" s="73">
        <f t="shared" si="154"/>
        <v>2100</v>
      </c>
      <c r="K341" s="74">
        <v>5.15</v>
      </c>
      <c r="L341" s="75">
        <f t="shared" si="155"/>
        <v>10.3</v>
      </c>
      <c r="M341" s="76">
        <f>'LABOR SHEET'!C$5</f>
        <v>57.65</v>
      </c>
      <c r="N341" s="73">
        <f t="shared" si="156"/>
        <v>296.89749999999998</v>
      </c>
      <c r="O341" s="73">
        <f t="shared" si="157"/>
        <v>593.79499999999996</v>
      </c>
      <c r="P341" s="73">
        <f t="shared" si="158"/>
        <v>1346.8975</v>
      </c>
      <c r="Q341" s="100">
        <f t="shared" si="159"/>
        <v>2693.7950000000001</v>
      </c>
      <c r="R341" s="90"/>
      <c r="S341" s="99"/>
      <c r="T341" s="99"/>
      <c r="U341" s="99"/>
      <c r="V341" s="99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</row>
    <row r="342" spans="1:36" s="29" customFormat="1" ht="46.8">
      <c r="A342" s="48">
        <f>IF(G342&lt;&gt;"",1+MAX($A$3:A341),"")</f>
        <v>281</v>
      </c>
      <c r="B342" s="230"/>
      <c r="C342" s="68"/>
      <c r="D342" s="105" t="s">
        <v>310</v>
      </c>
      <c r="E342" s="66">
        <v>2</v>
      </c>
      <c r="F342" s="51" t="s">
        <v>55</v>
      </c>
      <c r="G342" s="70">
        <v>0</v>
      </c>
      <c r="H342" s="71">
        <f t="shared" si="153"/>
        <v>2</v>
      </c>
      <c r="I342" s="73">
        <v>450</v>
      </c>
      <c r="J342" s="73">
        <f t="shared" si="154"/>
        <v>900</v>
      </c>
      <c r="K342" s="74">
        <v>2.25</v>
      </c>
      <c r="L342" s="75">
        <f t="shared" si="155"/>
        <v>4.5</v>
      </c>
      <c r="M342" s="76">
        <f>'LABOR SHEET'!C$5</f>
        <v>57.65</v>
      </c>
      <c r="N342" s="73">
        <f t="shared" si="156"/>
        <v>129.71250000000001</v>
      </c>
      <c r="O342" s="73">
        <f t="shared" si="157"/>
        <v>259.42500000000001</v>
      </c>
      <c r="P342" s="73">
        <f t="shared" si="158"/>
        <v>579.71249999999998</v>
      </c>
      <c r="Q342" s="100">
        <f t="shared" si="159"/>
        <v>1159.425</v>
      </c>
      <c r="R342" s="90"/>
      <c r="S342" s="99"/>
      <c r="T342" s="99"/>
      <c r="U342" s="99"/>
      <c r="V342" s="99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</row>
    <row r="343" spans="1:36" s="29" customFormat="1" ht="78">
      <c r="A343" s="48">
        <f>IF(G343&lt;&gt;"",1+MAX($A$3:A342),"")</f>
        <v>282</v>
      </c>
      <c r="B343" s="230"/>
      <c r="C343" s="68"/>
      <c r="D343" s="105" t="s">
        <v>311</v>
      </c>
      <c r="E343" s="66">
        <v>2</v>
      </c>
      <c r="F343" s="51" t="s">
        <v>55</v>
      </c>
      <c r="G343" s="70">
        <v>0</v>
      </c>
      <c r="H343" s="71">
        <f t="shared" si="153"/>
        <v>2</v>
      </c>
      <c r="I343" s="73">
        <v>165</v>
      </c>
      <c r="J343" s="73">
        <f t="shared" si="154"/>
        <v>330</v>
      </c>
      <c r="K343" s="74">
        <v>1.25</v>
      </c>
      <c r="L343" s="75">
        <f t="shared" si="155"/>
        <v>2.5</v>
      </c>
      <c r="M343" s="76">
        <f>'LABOR SHEET'!C$5</f>
        <v>57.65</v>
      </c>
      <c r="N343" s="73">
        <f t="shared" si="156"/>
        <v>72.0625</v>
      </c>
      <c r="O343" s="73">
        <f t="shared" si="157"/>
        <v>144.125</v>
      </c>
      <c r="P343" s="73">
        <f t="shared" si="158"/>
        <v>237.0625</v>
      </c>
      <c r="Q343" s="100">
        <f t="shared" si="159"/>
        <v>474.125</v>
      </c>
      <c r="R343" s="90"/>
      <c r="S343" s="99"/>
      <c r="T343" s="99"/>
      <c r="U343" s="99"/>
      <c r="V343" s="99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</row>
    <row r="344" spans="1:36" s="29" customFormat="1" ht="46.8">
      <c r="A344" s="48">
        <f>IF(G344&lt;&gt;"",1+MAX($A$3:A343),"")</f>
        <v>283</v>
      </c>
      <c r="B344" s="230"/>
      <c r="C344" s="68"/>
      <c r="D344" s="105" t="s">
        <v>312</v>
      </c>
      <c r="E344" s="66">
        <v>4</v>
      </c>
      <c r="F344" s="51" t="s">
        <v>55</v>
      </c>
      <c r="G344" s="70">
        <v>0</v>
      </c>
      <c r="H344" s="71">
        <f t="shared" si="153"/>
        <v>4</v>
      </c>
      <c r="I344" s="73">
        <v>858</v>
      </c>
      <c r="J344" s="73">
        <f t="shared" si="154"/>
        <v>3432</v>
      </c>
      <c r="K344" s="74">
        <v>4.8899999999999997</v>
      </c>
      <c r="L344" s="75">
        <f t="shared" si="155"/>
        <v>19.559999999999999</v>
      </c>
      <c r="M344" s="76">
        <f>'LABOR SHEET'!C$5</f>
        <v>57.65</v>
      </c>
      <c r="N344" s="73">
        <f t="shared" si="156"/>
        <v>281.9085</v>
      </c>
      <c r="O344" s="73">
        <f t="shared" si="157"/>
        <v>1127.634</v>
      </c>
      <c r="P344" s="73">
        <f t="shared" si="158"/>
        <v>1139.9085</v>
      </c>
      <c r="Q344" s="100">
        <f t="shared" si="159"/>
        <v>4559.634</v>
      </c>
      <c r="R344" s="90"/>
      <c r="S344" s="99"/>
      <c r="T344" s="99"/>
      <c r="U344" s="99"/>
      <c r="V344" s="99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</row>
    <row r="345" spans="1:36" s="29" customFormat="1" ht="46.8">
      <c r="A345" s="48">
        <f>IF(G345&lt;&gt;"",1+MAX($A$3:A344),"")</f>
        <v>284</v>
      </c>
      <c r="B345" s="230"/>
      <c r="C345" s="68"/>
      <c r="D345" s="105" t="s">
        <v>313</v>
      </c>
      <c r="E345" s="66">
        <v>1</v>
      </c>
      <c r="F345" s="51" t="s">
        <v>55</v>
      </c>
      <c r="G345" s="70">
        <v>0</v>
      </c>
      <c r="H345" s="71">
        <f t="shared" si="153"/>
        <v>1</v>
      </c>
      <c r="I345" s="73">
        <v>485</v>
      </c>
      <c r="J345" s="73">
        <f t="shared" si="154"/>
        <v>485</v>
      </c>
      <c r="K345" s="74">
        <v>2.85</v>
      </c>
      <c r="L345" s="75">
        <f t="shared" si="155"/>
        <v>2.85</v>
      </c>
      <c r="M345" s="76">
        <f>'LABOR SHEET'!C$5</f>
        <v>57.65</v>
      </c>
      <c r="N345" s="73">
        <f t="shared" si="156"/>
        <v>164.30250000000001</v>
      </c>
      <c r="O345" s="73">
        <f t="shared" si="157"/>
        <v>164.30250000000001</v>
      </c>
      <c r="P345" s="73">
        <f t="shared" si="158"/>
        <v>649.30250000000001</v>
      </c>
      <c r="Q345" s="100">
        <f t="shared" si="159"/>
        <v>649.30250000000001</v>
      </c>
      <c r="R345" s="90"/>
      <c r="S345" s="99"/>
      <c r="T345" s="99"/>
      <c r="U345" s="99"/>
      <c r="V345" s="99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</row>
    <row r="346" spans="1:36" s="29" customFormat="1" ht="78">
      <c r="A346" s="48">
        <f>IF(G346&lt;&gt;"",1+MAX($A$3:A345),"")</f>
        <v>285</v>
      </c>
      <c r="B346" s="230"/>
      <c r="C346" s="68"/>
      <c r="D346" s="105" t="s">
        <v>314</v>
      </c>
      <c r="E346" s="66">
        <v>12</v>
      </c>
      <c r="F346" s="51" t="s">
        <v>55</v>
      </c>
      <c r="G346" s="70">
        <v>0</v>
      </c>
      <c r="H346" s="71">
        <f t="shared" si="153"/>
        <v>12</v>
      </c>
      <c r="I346" s="73">
        <v>1250</v>
      </c>
      <c r="J346" s="73">
        <f t="shared" si="154"/>
        <v>15000</v>
      </c>
      <c r="K346" s="74">
        <v>5.5</v>
      </c>
      <c r="L346" s="75">
        <f t="shared" si="155"/>
        <v>66</v>
      </c>
      <c r="M346" s="76">
        <f>'LABOR SHEET'!C$5</f>
        <v>57.65</v>
      </c>
      <c r="N346" s="73">
        <f t="shared" si="156"/>
        <v>317.07499999999999</v>
      </c>
      <c r="O346" s="73">
        <f t="shared" si="157"/>
        <v>3804.9</v>
      </c>
      <c r="P346" s="73">
        <f t="shared" si="158"/>
        <v>1567.075</v>
      </c>
      <c r="Q346" s="100">
        <f t="shared" si="159"/>
        <v>18804.900000000001</v>
      </c>
      <c r="R346" s="90"/>
      <c r="S346" s="99"/>
      <c r="T346" s="99"/>
      <c r="U346" s="99"/>
      <c r="V346" s="99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</row>
    <row r="347" spans="1:36" s="29" customFormat="1" ht="78">
      <c r="A347" s="48">
        <f>IF(G347&lt;&gt;"",1+MAX($A$3:A346),"")</f>
        <v>286</v>
      </c>
      <c r="B347" s="230"/>
      <c r="C347" s="68"/>
      <c r="D347" s="105" t="s">
        <v>315</v>
      </c>
      <c r="E347" s="66">
        <v>1</v>
      </c>
      <c r="F347" s="51" t="s">
        <v>55</v>
      </c>
      <c r="G347" s="70">
        <v>0</v>
      </c>
      <c r="H347" s="71">
        <f t="shared" si="153"/>
        <v>1</v>
      </c>
      <c r="I347" s="73">
        <v>1325</v>
      </c>
      <c r="J347" s="73">
        <f t="shared" si="154"/>
        <v>1325</v>
      </c>
      <c r="K347" s="74">
        <v>5.5</v>
      </c>
      <c r="L347" s="75">
        <f t="shared" si="155"/>
        <v>5.5</v>
      </c>
      <c r="M347" s="76">
        <f>'LABOR SHEET'!C$5</f>
        <v>57.65</v>
      </c>
      <c r="N347" s="73">
        <f t="shared" si="156"/>
        <v>317.07499999999999</v>
      </c>
      <c r="O347" s="73">
        <f t="shared" si="157"/>
        <v>317.07499999999999</v>
      </c>
      <c r="P347" s="73">
        <f t="shared" si="158"/>
        <v>1642.075</v>
      </c>
      <c r="Q347" s="100">
        <f t="shared" si="159"/>
        <v>1642.075</v>
      </c>
      <c r="R347" s="90"/>
      <c r="S347" s="99"/>
      <c r="T347" s="99"/>
      <c r="U347" s="99"/>
      <c r="V347" s="99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</row>
    <row r="348" spans="1:36" s="29" customFormat="1" ht="109.2">
      <c r="A348" s="48">
        <f>IF(G348&lt;&gt;"",1+MAX($A$3:A347),"")</f>
        <v>287</v>
      </c>
      <c r="B348" s="230"/>
      <c r="C348" s="68"/>
      <c r="D348" s="105" t="s">
        <v>316</v>
      </c>
      <c r="E348" s="66">
        <v>1</v>
      </c>
      <c r="F348" s="51" t="s">
        <v>55</v>
      </c>
      <c r="G348" s="70">
        <v>0</v>
      </c>
      <c r="H348" s="71">
        <f t="shared" si="153"/>
        <v>1</v>
      </c>
      <c r="I348" s="73">
        <v>1650</v>
      </c>
      <c r="J348" s="73">
        <f t="shared" si="154"/>
        <v>1650</v>
      </c>
      <c r="K348" s="74">
        <v>5.5</v>
      </c>
      <c r="L348" s="75">
        <f t="shared" si="155"/>
        <v>5.5</v>
      </c>
      <c r="M348" s="76">
        <f>'LABOR SHEET'!C$5</f>
        <v>57.65</v>
      </c>
      <c r="N348" s="73">
        <f t="shared" si="156"/>
        <v>317.07499999999999</v>
      </c>
      <c r="O348" s="73">
        <f t="shared" si="157"/>
        <v>317.07499999999999</v>
      </c>
      <c r="P348" s="73">
        <f t="shared" si="158"/>
        <v>1967.075</v>
      </c>
      <c r="Q348" s="100">
        <f t="shared" si="159"/>
        <v>1967.075</v>
      </c>
      <c r="R348" s="90"/>
      <c r="S348" s="99"/>
      <c r="T348" s="99"/>
      <c r="U348" s="99"/>
      <c r="V348" s="99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</row>
    <row r="349" spans="1:36" s="29" customFormat="1" ht="109.2">
      <c r="A349" s="48">
        <f>IF(G349&lt;&gt;"",1+MAX($A$3:A348),"")</f>
        <v>288</v>
      </c>
      <c r="B349" s="230"/>
      <c r="C349" s="68"/>
      <c r="D349" s="105" t="s">
        <v>317</v>
      </c>
      <c r="E349" s="66">
        <v>8</v>
      </c>
      <c r="F349" s="51" t="s">
        <v>55</v>
      </c>
      <c r="G349" s="70">
        <v>0</v>
      </c>
      <c r="H349" s="71">
        <f t="shared" si="153"/>
        <v>8</v>
      </c>
      <c r="I349" s="73">
        <v>243.99</v>
      </c>
      <c r="J349" s="73">
        <f t="shared" si="154"/>
        <v>1951.92</v>
      </c>
      <c r="K349" s="74">
        <v>1.35</v>
      </c>
      <c r="L349" s="75">
        <f t="shared" si="155"/>
        <v>10.8</v>
      </c>
      <c r="M349" s="76">
        <f>'LABOR SHEET'!C$5</f>
        <v>57.65</v>
      </c>
      <c r="N349" s="73">
        <f t="shared" si="156"/>
        <v>77.827500000000001</v>
      </c>
      <c r="O349" s="73">
        <f t="shared" si="157"/>
        <v>622.62</v>
      </c>
      <c r="P349" s="73">
        <f t="shared" si="158"/>
        <v>321.8175</v>
      </c>
      <c r="Q349" s="100">
        <f t="shared" si="159"/>
        <v>2574.54</v>
      </c>
      <c r="R349" s="90"/>
      <c r="S349" s="99"/>
      <c r="T349" s="99"/>
      <c r="U349" s="99"/>
      <c r="V349" s="99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</row>
    <row r="350" spans="1:36" s="29" customFormat="1" ht="93.6">
      <c r="A350" s="48">
        <f>IF(G350&lt;&gt;"",1+MAX($A$3:A349),"")</f>
        <v>289</v>
      </c>
      <c r="B350" s="230"/>
      <c r="C350" s="68"/>
      <c r="D350" s="105" t="s">
        <v>318</v>
      </c>
      <c r="E350" s="66">
        <v>1</v>
      </c>
      <c r="F350" s="51" t="s">
        <v>55</v>
      </c>
      <c r="G350" s="70">
        <v>0</v>
      </c>
      <c r="H350" s="71">
        <f t="shared" si="153"/>
        <v>1</v>
      </c>
      <c r="I350" s="73">
        <v>294.7</v>
      </c>
      <c r="J350" s="73">
        <f t="shared" si="154"/>
        <v>294.7</v>
      </c>
      <c r="K350" s="74">
        <v>1.4</v>
      </c>
      <c r="L350" s="75">
        <f t="shared" si="155"/>
        <v>1.4</v>
      </c>
      <c r="M350" s="76">
        <f>'LABOR SHEET'!C$5</f>
        <v>57.65</v>
      </c>
      <c r="N350" s="73">
        <f t="shared" si="156"/>
        <v>80.709999999999994</v>
      </c>
      <c r="O350" s="73">
        <f t="shared" si="157"/>
        <v>80.709999999999994</v>
      </c>
      <c r="P350" s="73">
        <f t="shared" si="158"/>
        <v>375.41</v>
      </c>
      <c r="Q350" s="100">
        <f t="shared" si="159"/>
        <v>375.41</v>
      </c>
      <c r="R350" s="90"/>
      <c r="S350" s="99"/>
      <c r="T350" s="99"/>
      <c r="U350" s="99"/>
      <c r="V350" s="99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</row>
    <row r="351" spans="1:36" s="29" customFormat="1" ht="109.2">
      <c r="A351" s="48">
        <f>IF(G351&lt;&gt;"",1+MAX($A$3:A350),"")</f>
        <v>290</v>
      </c>
      <c r="B351" s="230"/>
      <c r="C351" s="68"/>
      <c r="D351" s="105" t="s">
        <v>319</v>
      </c>
      <c r="E351" s="66">
        <v>1</v>
      </c>
      <c r="F351" s="51" t="s">
        <v>55</v>
      </c>
      <c r="G351" s="70">
        <v>0</v>
      </c>
      <c r="H351" s="71">
        <f t="shared" si="153"/>
        <v>1</v>
      </c>
      <c r="I351" s="73">
        <f>294.7/2*3</f>
        <v>442.05</v>
      </c>
      <c r="J351" s="73">
        <f t="shared" si="154"/>
        <v>442.05</v>
      </c>
      <c r="K351" s="74">
        <v>1.42</v>
      </c>
      <c r="L351" s="75">
        <f t="shared" si="155"/>
        <v>1.42</v>
      </c>
      <c r="M351" s="76">
        <f>'LABOR SHEET'!C$5</f>
        <v>57.65</v>
      </c>
      <c r="N351" s="73">
        <f t="shared" si="156"/>
        <v>81.863</v>
      </c>
      <c r="O351" s="73">
        <f t="shared" si="157"/>
        <v>81.863</v>
      </c>
      <c r="P351" s="73">
        <f t="shared" si="158"/>
        <v>523.91300000000001</v>
      </c>
      <c r="Q351" s="100">
        <f t="shared" si="159"/>
        <v>523.91300000000001</v>
      </c>
      <c r="R351" s="90"/>
      <c r="S351" s="99"/>
      <c r="T351" s="99"/>
      <c r="U351" s="99"/>
      <c r="V351" s="99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</row>
    <row r="352" spans="1:36" s="29" customFormat="1" ht="78">
      <c r="A352" s="48">
        <f>IF(G352&lt;&gt;"",1+MAX($A$3:A351),"")</f>
        <v>291</v>
      </c>
      <c r="B352" s="230"/>
      <c r="C352" s="68"/>
      <c r="D352" s="105" t="s">
        <v>320</v>
      </c>
      <c r="E352" s="66">
        <v>1</v>
      </c>
      <c r="F352" s="51" t="s">
        <v>55</v>
      </c>
      <c r="G352" s="70">
        <v>0</v>
      </c>
      <c r="H352" s="71">
        <f t="shared" si="153"/>
        <v>1</v>
      </c>
      <c r="I352" s="73">
        <f>345*5</f>
        <v>1725</v>
      </c>
      <c r="J352" s="73">
        <f t="shared" si="154"/>
        <v>1725</v>
      </c>
      <c r="K352" s="74">
        <f>0.35*5</f>
        <v>1.75</v>
      </c>
      <c r="L352" s="75">
        <f t="shared" si="155"/>
        <v>1.75</v>
      </c>
      <c r="M352" s="76">
        <f>'LABOR SHEET'!C$5</f>
        <v>57.65</v>
      </c>
      <c r="N352" s="73">
        <f t="shared" si="156"/>
        <v>100.8875</v>
      </c>
      <c r="O352" s="73">
        <f t="shared" si="157"/>
        <v>100.8875</v>
      </c>
      <c r="P352" s="73">
        <f t="shared" si="158"/>
        <v>1825.8875</v>
      </c>
      <c r="Q352" s="100">
        <f t="shared" si="159"/>
        <v>1825.8875</v>
      </c>
      <c r="R352" s="90"/>
      <c r="S352" s="99"/>
      <c r="T352" s="99"/>
      <c r="U352" s="99"/>
      <c r="V352" s="99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</row>
    <row r="353" spans="1:36" s="29" customFormat="1" ht="62.4">
      <c r="A353" s="48">
        <f>IF(G353&lt;&gt;"",1+MAX($A$3:A352),"")</f>
        <v>292</v>
      </c>
      <c r="B353" s="230"/>
      <c r="C353" s="68"/>
      <c r="D353" s="105" t="s">
        <v>321</v>
      </c>
      <c r="E353" s="66">
        <v>6</v>
      </c>
      <c r="F353" s="51" t="s">
        <v>55</v>
      </c>
      <c r="G353" s="70">
        <v>0</v>
      </c>
      <c r="H353" s="71">
        <f t="shared" si="153"/>
        <v>6</v>
      </c>
      <c r="I353" s="73">
        <f>345*5</f>
        <v>1725</v>
      </c>
      <c r="J353" s="73">
        <f t="shared" si="154"/>
        <v>10350</v>
      </c>
      <c r="K353" s="74">
        <f>0.35*5</f>
        <v>1.75</v>
      </c>
      <c r="L353" s="75">
        <f t="shared" si="155"/>
        <v>10.5</v>
      </c>
      <c r="M353" s="76">
        <f>'LABOR SHEET'!C$5</f>
        <v>57.65</v>
      </c>
      <c r="N353" s="73">
        <f t="shared" si="156"/>
        <v>100.8875</v>
      </c>
      <c r="O353" s="73">
        <f t="shared" si="157"/>
        <v>605.32500000000005</v>
      </c>
      <c r="P353" s="73">
        <f t="shared" si="158"/>
        <v>1825.8875</v>
      </c>
      <c r="Q353" s="100">
        <f t="shared" si="159"/>
        <v>10955.325000000001</v>
      </c>
      <c r="R353" s="90"/>
      <c r="S353" s="99"/>
      <c r="T353" s="99"/>
      <c r="U353" s="99"/>
      <c r="V353" s="99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</row>
    <row r="354" spans="1:36" s="29" customFormat="1" ht="93.6">
      <c r="A354" s="48" t="str">
        <f>IF(G354&lt;&gt;"",1+MAX($A$3:A353),"")</f>
        <v/>
      </c>
      <c r="B354" s="230"/>
      <c r="C354" s="68"/>
      <c r="D354" s="105" t="s">
        <v>322</v>
      </c>
      <c r="E354" s="66">
        <v>1</v>
      </c>
      <c r="F354" s="51" t="s">
        <v>55</v>
      </c>
      <c r="G354" s="106"/>
      <c r="H354" s="107"/>
      <c r="I354" s="107"/>
      <c r="J354" s="107"/>
      <c r="K354" s="107"/>
      <c r="L354" s="107"/>
      <c r="M354" s="144"/>
      <c r="N354" s="145"/>
      <c r="O354" s="145"/>
      <c r="P354" s="145"/>
      <c r="Q354" s="157"/>
      <c r="R354" s="158"/>
      <c r="S354" s="99"/>
      <c r="T354" s="99"/>
      <c r="U354" s="99"/>
      <c r="V354" s="99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</row>
    <row r="355" spans="1:36" s="29" customFormat="1">
      <c r="A355" s="48" t="str">
        <f>IF(G355&lt;&gt;"",1+MAX($A$3:A354),"")</f>
        <v/>
      </c>
      <c r="B355" s="230"/>
      <c r="C355" s="68"/>
      <c r="D355" s="53"/>
      <c r="E355" s="57"/>
      <c r="F355" s="54"/>
      <c r="G355" s="101"/>
      <c r="H355" s="102"/>
      <c r="I355" s="77"/>
      <c r="J355" s="77"/>
      <c r="K355" s="74"/>
      <c r="L355" s="79"/>
      <c r="M355" s="80"/>
      <c r="N355" s="77"/>
      <c r="O355" s="77"/>
      <c r="P355" s="77"/>
      <c r="Q355" s="103"/>
      <c r="R355" s="104"/>
      <c r="S355" s="99"/>
      <c r="T355" s="99"/>
      <c r="U355" s="99"/>
      <c r="V355" s="99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</row>
    <row r="356" spans="1:36" s="29" customFormat="1" ht="18">
      <c r="A356" s="48" t="str">
        <f>IF(G356&lt;&gt;"",1+MAX($A$3:A355),"")</f>
        <v/>
      </c>
      <c r="B356" s="230"/>
      <c r="C356" s="66"/>
      <c r="D356" s="67" t="s">
        <v>323</v>
      </c>
      <c r="E356" s="51"/>
      <c r="F356" s="51"/>
      <c r="G356" s="51"/>
      <c r="H356" s="51"/>
      <c r="I356" s="77"/>
      <c r="J356" s="73"/>
      <c r="K356" s="74"/>
      <c r="L356" s="83"/>
      <c r="M356" s="84"/>
      <c r="N356" s="73"/>
      <c r="O356" s="73"/>
      <c r="P356" s="73"/>
      <c r="Q356" s="97"/>
      <c r="R356" s="98"/>
      <c r="S356" s="99"/>
      <c r="T356" s="99"/>
      <c r="U356" s="99"/>
      <c r="V356" s="99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</row>
    <row r="357" spans="1:36" s="29" customFormat="1">
      <c r="A357" s="48">
        <f>IF(G357&lt;&gt;"",1+MAX($A$3:A356),"")</f>
        <v>293</v>
      </c>
      <c r="B357" s="230"/>
      <c r="C357" s="68"/>
      <c r="D357" s="50" t="s">
        <v>286</v>
      </c>
      <c r="E357" s="66">
        <v>2</v>
      </c>
      <c r="F357" s="51" t="s">
        <v>55</v>
      </c>
      <c r="G357" s="70">
        <v>0</v>
      </c>
      <c r="H357" s="71">
        <f t="shared" ref="H357:H360" si="160">E357*(1+G357)</f>
        <v>2</v>
      </c>
      <c r="I357" s="73">
        <v>250</v>
      </c>
      <c r="J357" s="73">
        <f t="shared" ref="J357:J360" si="161">I357*H357</f>
        <v>500</v>
      </c>
      <c r="K357" s="74">
        <v>2.5</v>
      </c>
      <c r="L357" s="75">
        <f t="shared" ref="L357:L360" si="162">+K357*H357</f>
        <v>5</v>
      </c>
      <c r="M357" s="76">
        <f>'LABOR SHEET'!C$5</f>
        <v>57.65</v>
      </c>
      <c r="N357" s="73">
        <f t="shared" ref="N357:N360" si="163">K357*M357</f>
        <v>144.125</v>
      </c>
      <c r="O357" s="73">
        <f t="shared" ref="O357:O360" si="164">M357*L357</f>
        <v>288.25</v>
      </c>
      <c r="P357" s="73">
        <f t="shared" ref="P357:P360" si="165">I357+N357</f>
        <v>394.125</v>
      </c>
      <c r="Q357" s="100">
        <f t="shared" ref="Q357:Q360" si="166">P357*H357</f>
        <v>788.25</v>
      </c>
      <c r="R357" s="90"/>
      <c r="S357" s="99"/>
      <c r="T357" s="99"/>
      <c r="U357" s="99"/>
      <c r="V357" s="99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</row>
    <row r="358" spans="1:36" s="29" customFormat="1">
      <c r="A358" s="48">
        <f>IF(G358&lt;&gt;"",1+MAX($A$3:A357),"")</f>
        <v>294</v>
      </c>
      <c r="B358" s="230"/>
      <c r="C358" s="68"/>
      <c r="D358" s="50" t="s">
        <v>324</v>
      </c>
      <c r="E358" s="66">
        <v>8</v>
      </c>
      <c r="F358" s="51" t="s">
        <v>55</v>
      </c>
      <c r="G358" s="70">
        <v>0</v>
      </c>
      <c r="H358" s="71">
        <f t="shared" si="160"/>
        <v>8</v>
      </c>
      <c r="I358" s="73">
        <v>22</v>
      </c>
      <c r="J358" s="73">
        <f t="shared" si="161"/>
        <v>176</v>
      </c>
      <c r="K358" s="74">
        <v>0.45</v>
      </c>
      <c r="L358" s="75">
        <f t="shared" si="162"/>
        <v>3.6</v>
      </c>
      <c r="M358" s="76">
        <f>'LABOR SHEET'!C$5</f>
        <v>57.65</v>
      </c>
      <c r="N358" s="73">
        <f t="shared" si="163"/>
        <v>25.942499999999999</v>
      </c>
      <c r="O358" s="73">
        <f t="shared" si="164"/>
        <v>207.54</v>
      </c>
      <c r="P358" s="73">
        <f t="shared" si="165"/>
        <v>47.942500000000003</v>
      </c>
      <c r="Q358" s="100">
        <f t="shared" si="166"/>
        <v>383.54</v>
      </c>
      <c r="R358" s="90"/>
      <c r="S358" s="99"/>
      <c r="T358" s="99"/>
      <c r="U358" s="99"/>
      <c r="V358" s="99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</row>
    <row r="359" spans="1:36" s="29" customFormat="1">
      <c r="A359" s="48">
        <f>IF(G359&lt;&gt;"",1+MAX($A$3:A358),"")</f>
        <v>295</v>
      </c>
      <c r="B359" s="230"/>
      <c r="C359" s="68"/>
      <c r="D359" s="50" t="s">
        <v>325</v>
      </c>
      <c r="E359" s="66">
        <v>2</v>
      </c>
      <c r="F359" s="51" t="s">
        <v>55</v>
      </c>
      <c r="G359" s="70">
        <v>0</v>
      </c>
      <c r="H359" s="71">
        <f t="shared" si="160"/>
        <v>2</v>
      </c>
      <c r="I359" s="73">
        <v>16.28</v>
      </c>
      <c r="J359" s="73">
        <f t="shared" si="161"/>
        <v>32.56</v>
      </c>
      <c r="K359" s="74">
        <v>0.35</v>
      </c>
      <c r="L359" s="75">
        <f t="shared" si="162"/>
        <v>0.7</v>
      </c>
      <c r="M359" s="76">
        <f>'LABOR SHEET'!C$5</f>
        <v>57.65</v>
      </c>
      <c r="N359" s="73">
        <f t="shared" si="163"/>
        <v>20.177499999999998</v>
      </c>
      <c r="O359" s="73">
        <f t="shared" si="164"/>
        <v>40.354999999999997</v>
      </c>
      <c r="P359" s="73">
        <f t="shared" si="165"/>
        <v>36.457500000000003</v>
      </c>
      <c r="Q359" s="100">
        <f t="shared" si="166"/>
        <v>72.915000000000006</v>
      </c>
      <c r="R359" s="90"/>
      <c r="S359" s="99"/>
      <c r="T359" s="99"/>
      <c r="U359" s="99"/>
      <c r="V359" s="99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</row>
    <row r="360" spans="1:36" s="29" customFormat="1">
      <c r="A360" s="48">
        <f>IF(G360&lt;&gt;"",1+MAX($A$3:A359),"")</f>
        <v>296</v>
      </c>
      <c r="B360" s="230"/>
      <c r="C360" s="68"/>
      <c r="D360" s="50" t="s">
        <v>326</v>
      </c>
      <c r="E360" s="66">
        <f>(3*1*1312)/27</f>
        <v>145.777777777778</v>
      </c>
      <c r="F360" s="108" t="s">
        <v>327</v>
      </c>
      <c r="G360" s="70">
        <v>0</v>
      </c>
      <c r="H360" s="71">
        <f t="shared" si="160"/>
        <v>145.777777777778</v>
      </c>
      <c r="I360" s="73">
        <v>5</v>
      </c>
      <c r="J360" s="73">
        <f t="shared" si="161"/>
        <v>728.88888888888903</v>
      </c>
      <c r="K360" s="74">
        <f>0.28+0.26</f>
        <v>0.54</v>
      </c>
      <c r="L360" s="75">
        <f t="shared" si="162"/>
        <v>78.72</v>
      </c>
      <c r="M360" s="76">
        <f>'LABOR SHEET'!C$5</f>
        <v>57.65</v>
      </c>
      <c r="N360" s="73">
        <f t="shared" si="163"/>
        <v>31.131</v>
      </c>
      <c r="O360" s="73">
        <f t="shared" si="164"/>
        <v>4538.2079999999996</v>
      </c>
      <c r="P360" s="73">
        <f t="shared" si="165"/>
        <v>36.131</v>
      </c>
      <c r="Q360" s="100">
        <f t="shared" si="166"/>
        <v>5267.0968888888901</v>
      </c>
      <c r="R360" s="90"/>
      <c r="S360" s="99"/>
      <c r="T360" s="99"/>
      <c r="U360" s="99"/>
      <c r="V360" s="99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</row>
    <row r="361" spans="1:36" s="29" customFormat="1">
      <c r="A361" s="48" t="str">
        <f>IF(G361&lt;&gt;"",1+MAX($A$3:A360),"")</f>
        <v/>
      </c>
      <c r="B361" s="230"/>
      <c r="C361" s="68"/>
      <c r="D361" s="50"/>
      <c r="E361" s="66"/>
      <c r="F361" s="51"/>
      <c r="G361" s="70"/>
      <c r="H361" s="71"/>
      <c r="I361" s="73"/>
      <c r="J361" s="73"/>
      <c r="K361" s="74"/>
      <c r="L361" s="75"/>
      <c r="M361" s="76"/>
      <c r="N361" s="73"/>
      <c r="O361" s="73"/>
      <c r="P361" s="73"/>
      <c r="Q361" s="100"/>
      <c r="R361" s="90"/>
      <c r="S361" s="99"/>
      <c r="T361" s="99"/>
      <c r="U361" s="99"/>
      <c r="V361" s="99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</row>
    <row r="362" spans="1:36" s="29" customFormat="1" ht="18">
      <c r="A362" s="55" t="str">
        <f>IF(G362&lt;&gt;"",1+MAX($A$3:A361),"")</f>
        <v/>
      </c>
      <c r="B362" s="109"/>
      <c r="C362" s="110"/>
      <c r="D362" s="59" t="s">
        <v>40</v>
      </c>
      <c r="E362" s="111"/>
      <c r="F362" s="112"/>
      <c r="G362" s="112"/>
      <c r="H362" s="113"/>
      <c r="I362" s="146"/>
      <c r="J362" s="146"/>
      <c r="K362" s="112"/>
      <c r="L362" s="147"/>
      <c r="M362" s="147"/>
      <c r="N362" s="146"/>
      <c r="O362" s="148"/>
      <c r="P362" s="149"/>
      <c r="Q362" s="159"/>
      <c r="R362" s="93">
        <f>SUM(Q15:Q362)</f>
        <v>470944.52268846403</v>
      </c>
      <c r="S362" s="160"/>
    </row>
    <row r="363" spans="1:36" s="29" customFormat="1">
      <c r="A363" s="215" t="str">
        <f>IF(G363&lt;&gt;"",1+MAX($A$3:A362),"")</f>
        <v/>
      </c>
      <c r="B363" s="216"/>
      <c r="C363" s="216"/>
      <c r="D363" s="216"/>
      <c r="E363" s="216"/>
      <c r="F363" s="216"/>
      <c r="G363" s="216"/>
      <c r="H363" s="216"/>
      <c r="I363" s="216"/>
      <c r="J363" s="216"/>
      <c r="K363" s="216"/>
      <c r="L363" s="216"/>
      <c r="M363" s="216"/>
      <c r="N363" s="216"/>
      <c r="O363" s="216"/>
      <c r="P363" s="216"/>
      <c r="Q363" s="216"/>
      <c r="R363" s="217"/>
      <c r="S363" s="160"/>
    </row>
    <row r="364" spans="1:36" s="29" customFormat="1">
      <c r="A364" s="215" t="str">
        <f>IF(G364&lt;&gt;"",1+MAX($A$3:A363),"")</f>
        <v/>
      </c>
      <c r="B364" s="216"/>
      <c r="C364" s="216"/>
      <c r="D364" s="216"/>
      <c r="E364" s="216"/>
      <c r="F364" s="216"/>
      <c r="G364" s="216"/>
      <c r="H364" s="216"/>
      <c r="I364" s="216"/>
      <c r="J364" s="216"/>
      <c r="K364" s="216"/>
      <c r="L364" s="216"/>
      <c r="M364" s="216"/>
      <c r="N364" s="216"/>
      <c r="O364" s="216"/>
      <c r="P364" s="216"/>
      <c r="Q364" s="216"/>
      <c r="R364" s="217"/>
      <c r="S364" s="160"/>
    </row>
    <row r="365" spans="1:36" s="30" customFormat="1" ht="21">
      <c r="A365" s="114"/>
      <c r="B365" s="115"/>
      <c r="C365" s="115"/>
      <c r="D365" s="116"/>
      <c r="E365" s="218" t="s">
        <v>22</v>
      </c>
      <c r="F365" s="219"/>
      <c r="G365" s="220"/>
      <c r="H365" s="221">
        <f>SUM(J15:J363)</f>
        <v>301949.623104889</v>
      </c>
      <c r="I365" s="222"/>
      <c r="J365" s="223" t="s">
        <v>328</v>
      </c>
      <c r="K365" s="224"/>
      <c r="L365" s="150">
        <f>SUM(L15:L363)</f>
        <v>2931.3946154999999</v>
      </c>
      <c r="M365" s="225" t="s">
        <v>329</v>
      </c>
      <c r="N365" s="226"/>
      <c r="O365" s="227"/>
      <c r="P365" s="228">
        <f>SUM(O15:O363)</f>
        <v>168994.899583575</v>
      </c>
      <c r="Q365" s="229"/>
      <c r="R365" s="161"/>
      <c r="S365" s="162"/>
    </row>
    <row r="366" spans="1:36" s="30" customFormat="1" ht="21">
      <c r="A366" s="117"/>
      <c r="B366" s="118"/>
      <c r="C366" s="119"/>
      <c r="D366" s="120" t="s">
        <v>330</v>
      </c>
      <c r="E366" s="121"/>
      <c r="F366" s="121"/>
      <c r="G366" s="121"/>
      <c r="H366" s="122"/>
      <c r="I366" s="151"/>
      <c r="J366" s="151"/>
      <c r="K366" s="121"/>
      <c r="L366" s="121"/>
      <c r="M366" s="121"/>
      <c r="N366" s="151"/>
      <c r="O366" s="151"/>
      <c r="P366" s="151"/>
      <c r="Q366" s="163"/>
      <c r="R366" s="164">
        <f>SUM(R13:R363)</f>
        <v>524944.52268846403</v>
      </c>
      <c r="S366" s="165"/>
    </row>
    <row r="367" spans="1:36" s="30" customFormat="1" ht="21">
      <c r="A367" s="117"/>
      <c r="B367" s="118"/>
      <c r="C367" s="123"/>
      <c r="D367" s="124" t="s">
        <v>331</v>
      </c>
      <c r="E367" s="125"/>
      <c r="F367" s="119"/>
      <c r="G367" s="119"/>
      <c r="H367" s="125"/>
      <c r="I367" s="152"/>
      <c r="J367" s="152"/>
      <c r="K367" s="119"/>
      <c r="L367" s="119"/>
      <c r="M367" s="119"/>
      <c r="N367" s="152">
        <v>0.05</v>
      </c>
      <c r="O367" s="152"/>
      <c r="P367" s="152"/>
      <c r="Q367" s="166"/>
      <c r="R367" s="167">
        <f>R366*N367</f>
        <v>26247.226134423199</v>
      </c>
      <c r="S367" s="168"/>
      <c r="T367" s="168"/>
      <c r="U367" s="168"/>
      <c r="V367" s="168"/>
      <c r="W367" s="168"/>
      <c r="X367" s="168"/>
      <c r="Y367" s="168"/>
      <c r="Z367" s="168"/>
      <c r="AA367" s="168"/>
      <c r="AB367" s="168"/>
      <c r="AC367" s="168"/>
      <c r="AD367" s="168"/>
      <c r="AE367" s="168"/>
      <c r="AF367" s="168"/>
      <c r="AG367" s="168"/>
      <c r="AH367" s="168"/>
      <c r="AI367" s="168"/>
      <c r="AJ367" s="168"/>
    </row>
    <row r="368" spans="1:36" s="30" customFormat="1" ht="21">
      <c r="A368" s="126"/>
      <c r="B368" s="127"/>
      <c r="C368" s="128"/>
      <c r="D368" s="129" t="s">
        <v>332</v>
      </c>
      <c r="E368" s="130"/>
      <c r="F368" s="131"/>
      <c r="G368" s="131"/>
      <c r="H368" s="130"/>
      <c r="I368" s="153"/>
      <c r="J368" s="153"/>
      <c r="K368" s="131"/>
      <c r="L368" s="131"/>
      <c r="M368" s="131"/>
      <c r="N368" s="153">
        <v>0.1</v>
      </c>
      <c r="O368" s="153"/>
      <c r="P368" s="153"/>
      <c r="Q368" s="169"/>
      <c r="R368" s="170">
        <f>R366*N368</f>
        <v>52494.452268846399</v>
      </c>
      <c r="S368" s="168"/>
      <c r="T368" s="168"/>
      <c r="U368" s="168"/>
      <c r="V368" s="168"/>
      <c r="W368" s="168"/>
      <c r="X368" s="168"/>
      <c r="Y368" s="168"/>
      <c r="Z368" s="168"/>
      <c r="AA368" s="168"/>
      <c r="AB368" s="168"/>
      <c r="AC368" s="168"/>
      <c r="AD368" s="168"/>
      <c r="AE368" s="168"/>
      <c r="AF368" s="168"/>
      <c r="AG368" s="168"/>
      <c r="AH368" s="168"/>
      <c r="AI368" s="168"/>
      <c r="AJ368" s="168"/>
    </row>
    <row r="369" spans="1:36" s="30" customFormat="1" ht="21">
      <c r="A369" s="132"/>
      <c r="B369" s="133"/>
      <c r="C369" s="134"/>
      <c r="D369" s="135" t="s">
        <v>333</v>
      </c>
      <c r="E369" s="136"/>
      <c r="F369" s="137"/>
      <c r="G369" s="137"/>
      <c r="H369" s="136"/>
      <c r="I369" s="154"/>
      <c r="J369" s="154"/>
      <c r="K369" s="137"/>
      <c r="L369" s="137"/>
      <c r="M369" s="137"/>
      <c r="N369" s="154">
        <v>0.105</v>
      </c>
      <c r="O369" s="154"/>
      <c r="P369" s="154"/>
      <c r="Q369" s="171"/>
      <c r="R369" s="172">
        <f>R366*N369</f>
        <v>55119.174882288702</v>
      </c>
      <c r="S369" s="168"/>
      <c r="T369" s="168"/>
      <c r="U369" s="168"/>
      <c r="V369" s="168"/>
      <c r="W369" s="168"/>
      <c r="X369" s="168"/>
      <c r="Y369" s="168"/>
      <c r="Z369" s="168"/>
      <c r="AA369" s="168"/>
      <c r="AB369" s="168"/>
      <c r="AC369" s="168"/>
      <c r="AD369" s="168"/>
      <c r="AE369" s="168"/>
      <c r="AF369" s="168"/>
      <c r="AG369" s="168"/>
      <c r="AH369" s="168"/>
      <c r="AI369" s="168"/>
      <c r="AJ369" s="168"/>
    </row>
    <row r="370" spans="1:36" s="30" customFormat="1" ht="21">
      <c r="A370" s="132"/>
      <c r="B370" s="133"/>
      <c r="C370" s="134"/>
      <c r="D370" s="135" t="s">
        <v>10</v>
      </c>
      <c r="E370" s="136"/>
      <c r="F370" s="137"/>
      <c r="G370" s="137"/>
      <c r="H370" s="136"/>
      <c r="I370" s="155"/>
      <c r="J370" s="155"/>
      <c r="K370" s="137"/>
      <c r="L370" s="137"/>
      <c r="M370" s="137"/>
      <c r="N370" s="155">
        <v>1.4999999999999999E-2</v>
      </c>
      <c r="O370" s="155"/>
      <c r="P370" s="155"/>
      <c r="Q370" s="171"/>
      <c r="R370" s="172">
        <f>R366*N370</f>
        <v>7874.1678403269598</v>
      </c>
      <c r="S370" s="168"/>
      <c r="T370" s="168"/>
      <c r="U370" s="168"/>
      <c r="V370" s="168"/>
      <c r="W370" s="168"/>
      <c r="X370" s="168"/>
      <c r="Y370" s="168"/>
      <c r="Z370" s="168"/>
      <c r="AA370" s="168"/>
      <c r="AB370" s="168"/>
      <c r="AC370" s="168"/>
      <c r="AD370" s="168"/>
      <c r="AE370" s="168"/>
      <c r="AF370" s="168"/>
      <c r="AG370" s="168"/>
      <c r="AH370" s="168"/>
      <c r="AI370" s="168"/>
      <c r="AJ370" s="168"/>
    </row>
    <row r="371" spans="1:36" s="30" customFormat="1" ht="21">
      <c r="A371" s="138"/>
      <c r="B371" s="139"/>
      <c r="C371" s="140"/>
      <c r="D371" s="141" t="s">
        <v>11</v>
      </c>
      <c r="E371" s="142"/>
      <c r="F371" s="142"/>
      <c r="G371" s="142"/>
      <c r="H371" s="143"/>
      <c r="I371" s="156"/>
      <c r="J371" s="156"/>
      <c r="K371" s="142"/>
      <c r="L371" s="142"/>
      <c r="M371" s="142"/>
      <c r="N371" s="156"/>
      <c r="O371" s="156"/>
      <c r="P371" s="156"/>
      <c r="Q371" s="173"/>
      <c r="R371" s="174">
        <f>SUM(R366:R370)</f>
        <v>666679.54381434899</v>
      </c>
    </row>
  </sheetData>
  <mergeCells count="13">
    <mergeCell ref="A364:R364"/>
    <mergeCell ref="E365:G365"/>
    <mergeCell ref="H365:I365"/>
    <mergeCell ref="J365:K365"/>
    <mergeCell ref="M365:O365"/>
    <mergeCell ref="P365:Q365"/>
    <mergeCell ref="A1:R1"/>
    <mergeCell ref="A2:H2"/>
    <mergeCell ref="I2:R2"/>
    <mergeCell ref="A14:R14"/>
    <mergeCell ref="A363:R363"/>
    <mergeCell ref="B17:B361"/>
    <mergeCell ref="Q5:Q11"/>
  </mergeCells>
  <printOptions horizontalCentered="1"/>
  <pageMargins left="0.7" right="0.7" top="0.75" bottom="0.75" header="0.3" footer="0.3"/>
  <pageSetup paperSize="9" scale="36" fitToHeight="0"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C32"/>
  <sheetViews>
    <sheetView tabSelected="1" workbookViewId="0">
      <selection activeCell="A2" sqref="A2:XFD4"/>
    </sheetView>
  </sheetViews>
  <sheetFormatPr defaultColWidth="9.09765625" defaultRowHeight="14.4"/>
  <cols>
    <col min="1" max="1" width="26.8984375" style="1" customWidth="1"/>
    <col min="2" max="2" width="19.59765625" style="2" customWidth="1"/>
    <col min="3" max="3" width="20.5" style="2" customWidth="1"/>
    <col min="4" max="16384" width="9.09765625" style="2"/>
  </cols>
  <sheetData>
    <row r="1" spans="1:3">
      <c r="A1" s="3"/>
      <c r="B1" s="4"/>
      <c r="C1" s="4"/>
    </row>
    <row r="2" spans="1:3">
      <c r="A2" s="3"/>
      <c r="B2" s="3"/>
      <c r="C2" s="3"/>
    </row>
    <row r="3" spans="1:3" ht="15.6">
      <c r="A3" s="3"/>
      <c r="B3" s="5" t="s">
        <v>376</v>
      </c>
      <c r="C3" s="6" t="s">
        <v>377</v>
      </c>
    </row>
    <row r="4" spans="1:3" ht="15.6">
      <c r="A4" s="7"/>
      <c r="B4" s="8"/>
      <c r="C4" s="9"/>
    </row>
    <row r="5" spans="1:3" ht="15.6">
      <c r="A5" s="10" t="s">
        <v>5</v>
      </c>
      <c r="B5" s="11" t="s">
        <v>378</v>
      </c>
      <c r="C5" s="12">
        <v>57.65</v>
      </c>
    </row>
    <row r="6" spans="1:3" ht="15.6">
      <c r="A6" s="13"/>
      <c r="B6" s="14"/>
      <c r="C6" s="15"/>
    </row>
    <row r="7" spans="1:3">
      <c r="A7" s="3"/>
      <c r="B7" s="3"/>
      <c r="C7" s="3"/>
    </row>
    <row r="8" spans="1:3">
      <c r="A8" s="3"/>
      <c r="B8" s="3"/>
      <c r="C8" s="3"/>
    </row>
    <row r="9" spans="1:3" ht="15.6">
      <c r="A9" s="3"/>
      <c r="B9" s="234" t="s">
        <v>379</v>
      </c>
      <c r="C9" s="235"/>
    </row>
    <row r="10" spans="1:3" ht="15.6">
      <c r="A10" s="16" t="s">
        <v>380</v>
      </c>
      <c r="B10" s="17" t="s">
        <v>55</v>
      </c>
      <c r="C10" s="18">
        <v>0</v>
      </c>
    </row>
    <row r="11" spans="1:3" ht="15.6">
      <c r="A11" s="19" t="s">
        <v>381</v>
      </c>
      <c r="B11" s="20" t="s">
        <v>45</v>
      </c>
      <c r="C11" s="21">
        <v>0.05</v>
      </c>
    </row>
    <row r="12" spans="1:3" ht="15.6">
      <c r="A12" s="19" t="s">
        <v>382</v>
      </c>
      <c r="B12" s="20" t="s">
        <v>383</v>
      </c>
      <c r="C12" s="21">
        <v>0.1</v>
      </c>
    </row>
    <row r="13" spans="1:3" ht="15.6">
      <c r="A13" s="19" t="s">
        <v>384</v>
      </c>
      <c r="B13" s="20" t="s">
        <v>385</v>
      </c>
      <c r="C13" s="21">
        <v>0.1</v>
      </c>
    </row>
    <row r="14" spans="1:3" ht="15.6">
      <c r="A14" s="19" t="s">
        <v>386</v>
      </c>
      <c r="B14" s="20" t="s">
        <v>327</v>
      </c>
      <c r="C14" s="21">
        <v>0.1</v>
      </c>
    </row>
    <row r="15" spans="1:3" ht="15.6">
      <c r="A15" s="19" t="s">
        <v>387</v>
      </c>
      <c r="B15" s="20" t="s">
        <v>33</v>
      </c>
      <c r="C15" s="21">
        <v>0</v>
      </c>
    </row>
    <row r="16" spans="1:3" ht="15.6">
      <c r="A16" s="19" t="s">
        <v>388</v>
      </c>
      <c r="B16" s="20" t="s">
        <v>389</v>
      </c>
      <c r="C16" s="21">
        <v>0</v>
      </c>
    </row>
    <row r="17" spans="1:3" ht="15.6">
      <c r="A17" s="19" t="s">
        <v>390</v>
      </c>
      <c r="B17" s="20" t="s">
        <v>391</v>
      </c>
      <c r="C17" s="21">
        <v>0</v>
      </c>
    </row>
    <row r="18" spans="1:3" ht="15.6">
      <c r="A18" s="19" t="s">
        <v>392</v>
      </c>
      <c r="B18" s="20" t="s">
        <v>393</v>
      </c>
      <c r="C18" s="21">
        <v>0</v>
      </c>
    </row>
    <row r="19" spans="1:3" ht="15.6">
      <c r="A19" s="19" t="s">
        <v>394</v>
      </c>
      <c r="B19" s="20" t="s">
        <v>395</v>
      </c>
      <c r="C19" s="21">
        <v>0</v>
      </c>
    </row>
    <row r="20" spans="1:3" ht="15.6">
      <c r="A20" s="19" t="s">
        <v>396</v>
      </c>
      <c r="B20" s="20" t="s">
        <v>397</v>
      </c>
      <c r="C20" s="21">
        <v>0.1</v>
      </c>
    </row>
    <row r="21" spans="1:3" ht="15.6">
      <c r="A21" s="19" t="s">
        <v>398</v>
      </c>
      <c r="B21" s="20" t="s">
        <v>399</v>
      </c>
      <c r="C21" s="21">
        <v>0.1</v>
      </c>
    </row>
    <row r="22" spans="1:3" ht="15.6">
      <c r="A22" s="19" t="s">
        <v>400</v>
      </c>
      <c r="B22" s="20" t="s">
        <v>401</v>
      </c>
      <c r="C22" s="21">
        <v>0</v>
      </c>
    </row>
    <row r="23" spans="1:3" ht="15.6">
      <c r="A23" s="19" t="s">
        <v>402</v>
      </c>
      <c r="B23" s="20" t="s">
        <v>403</v>
      </c>
      <c r="C23" s="21">
        <v>0</v>
      </c>
    </row>
    <row r="24" spans="1:3" ht="15.6">
      <c r="A24" s="19" t="s">
        <v>404</v>
      </c>
      <c r="B24" s="20" t="s">
        <v>404</v>
      </c>
      <c r="C24" s="21">
        <v>0.1</v>
      </c>
    </row>
    <row r="25" spans="1:3" ht="15.6">
      <c r="A25" s="19" t="s">
        <v>405</v>
      </c>
      <c r="B25" s="20" t="s">
        <v>406</v>
      </c>
      <c r="C25" s="21">
        <v>0</v>
      </c>
    </row>
    <row r="26" spans="1:3" ht="15.6">
      <c r="A26" s="19" t="s">
        <v>407</v>
      </c>
      <c r="B26" s="20" t="s">
        <v>408</v>
      </c>
      <c r="C26" s="21">
        <v>0</v>
      </c>
    </row>
    <row r="27" spans="1:3" ht="15.6">
      <c r="A27" s="19" t="s">
        <v>409</v>
      </c>
      <c r="B27" s="20" t="s">
        <v>410</v>
      </c>
      <c r="C27" s="21">
        <v>0</v>
      </c>
    </row>
    <row r="28" spans="1:3" ht="15.6">
      <c r="A28" s="19" t="s">
        <v>400</v>
      </c>
      <c r="B28" s="20" t="s">
        <v>411</v>
      </c>
      <c r="C28" s="21">
        <v>0</v>
      </c>
    </row>
    <row r="29" spans="1:3" ht="15.6">
      <c r="A29" s="19" t="s">
        <v>412</v>
      </c>
      <c r="B29" s="20" t="s">
        <v>413</v>
      </c>
      <c r="C29" s="21">
        <v>0</v>
      </c>
    </row>
    <row r="30" spans="1:3" ht="15.6">
      <c r="A30" s="19" t="s">
        <v>414</v>
      </c>
      <c r="B30" s="20" t="s">
        <v>415</v>
      </c>
      <c r="C30" s="21">
        <v>0</v>
      </c>
    </row>
    <row r="31" spans="1:3" ht="15.6">
      <c r="A31" s="19" t="s">
        <v>416</v>
      </c>
      <c r="B31" s="20" t="s">
        <v>417</v>
      </c>
      <c r="C31" s="21">
        <v>0.1</v>
      </c>
    </row>
    <row r="32" spans="1:3" ht="15.6">
      <c r="A32" s="22" t="s">
        <v>418</v>
      </c>
      <c r="B32" s="23" t="s">
        <v>418</v>
      </c>
      <c r="C32" s="24">
        <v>0</v>
      </c>
    </row>
  </sheetData>
  <mergeCells count="1">
    <mergeCell ref="B9:C9"/>
  </mergeCell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6A15B136-88C7-4620-8301-5D13344CE71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General Summary</vt:lpstr>
      <vt:lpstr>Base Bid</vt:lpstr>
      <vt:lpstr>Alternate</vt:lpstr>
      <vt:lpstr>LABOR SHEET</vt:lpstr>
      <vt:lpstr>Alternate!Print_Area</vt:lpstr>
      <vt:lpstr>'Base Bid'!Print_Area</vt:lpstr>
      <vt:lpstr>'General Summary'!Print_Area</vt:lpstr>
      <vt:lpstr>Alternate!Print_Titles</vt:lpstr>
      <vt:lpstr>'Base Bid'!Print_Titles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Mfbzone</dc:creator>
  <cp:lastModifiedBy>CH Shahzaib</cp:lastModifiedBy>
  <cp:lastPrinted>2023-01-11T20:23:00Z</cp:lastPrinted>
  <dcterms:created xsi:type="dcterms:W3CDTF">2016-03-30T11:57:00Z</dcterms:created>
  <dcterms:modified xsi:type="dcterms:W3CDTF">2026-08-07T19:58:52Z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{6A15B136-88C7-4620-8301-5D13344CE71C}</vt:lpwstr>
  </property>
  <property fmtid="{D5CDD505-2E9C-101B-9397-08002B2CF9AE}" pid="6" name="ICV">
    <vt:lpwstr>C0355749BF9D44798015635CE4871A7B_13</vt:lpwstr>
  </property>
  <property fmtid="{D5CDD505-2E9C-101B-9397-08002B2CF9AE}" pid="7" name="KSOProductBuildVer">
    <vt:lpwstr>1033-12.2.0.21931</vt:lpwstr>
  </property>
</Properties>
</file>