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City\Downloads\"/>
    </mc:Choice>
  </mc:AlternateContent>
  <xr:revisionPtr revIDLastSave="0" documentId="13_ncr:1_{242432A7-9898-4CF4-A801-700991CDFB8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keoff Breakdown" sheetId="1" r:id="rId1"/>
    <sheet name="LABOR SHEET" sheetId="6" r:id="rId2"/>
  </sheets>
  <definedNames>
    <definedName name="_xlnm._FilterDatabase" localSheetId="0" hidden="1">'Takeoff Breakdown'!$A$15:$AJ$112</definedName>
    <definedName name="_xlnm.Print_Area" localSheetId="0">'Takeoff Breakdown'!$A$3:$Q$112</definedName>
    <definedName name="_xlnm.Print_Titles" localSheetId="0">'Takeoff Breakdown'!$2:$3</definedName>
  </definedNames>
  <calcPr calcId="181029"/>
</workbook>
</file>

<file path=xl/calcChain.xml><?xml version="1.0" encoding="utf-8"?>
<calcChain xmlns="http://schemas.openxmlformats.org/spreadsheetml/2006/main">
  <c r="M18" i="1" l="1"/>
  <c r="M94" i="1" s="1"/>
  <c r="N94" i="1" s="1"/>
  <c r="M80" i="1"/>
  <c r="M64" i="1"/>
  <c r="M56" i="1"/>
  <c r="M46" i="1"/>
  <c r="N46" i="1" s="1"/>
  <c r="M32" i="1"/>
  <c r="N32" i="1" s="1"/>
  <c r="P32" i="1" s="1"/>
  <c r="Q32" i="1" s="1"/>
  <c r="M21" i="1"/>
  <c r="N21" i="1" s="1"/>
  <c r="L99" i="1"/>
  <c r="L96" i="1"/>
  <c r="J95" i="1"/>
  <c r="L94" i="1"/>
  <c r="J94" i="1"/>
  <c r="L93" i="1"/>
  <c r="L92" i="1"/>
  <c r="J92" i="1"/>
  <c r="J91" i="1"/>
  <c r="L88" i="1"/>
  <c r="J86" i="1"/>
  <c r="L85" i="1"/>
  <c r="J85" i="1"/>
  <c r="L84" i="1"/>
  <c r="L83" i="1"/>
  <c r="J83" i="1"/>
  <c r="J82" i="1"/>
  <c r="L81" i="1"/>
  <c r="J81" i="1"/>
  <c r="L80" i="1"/>
  <c r="J79" i="1"/>
  <c r="J78" i="1"/>
  <c r="L77" i="1"/>
  <c r="J77" i="1"/>
  <c r="L76" i="1"/>
  <c r="L75" i="1"/>
  <c r="J75" i="1"/>
  <c r="J74" i="1"/>
  <c r="L73" i="1"/>
  <c r="J73" i="1"/>
  <c r="L72" i="1"/>
  <c r="J71" i="1"/>
  <c r="J70" i="1"/>
  <c r="L69" i="1"/>
  <c r="J69" i="1"/>
  <c r="L68" i="1"/>
  <c r="L67" i="1"/>
  <c r="J67" i="1"/>
  <c r="J66" i="1"/>
  <c r="L65" i="1"/>
  <c r="J65" i="1"/>
  <c r="L64" i="1"/>
  <c r="J63" i="1"/>
  <c r="J62" i="1"/>
  <c r="L61" i="1"/>
  <c r="J61" i="1"/>
  <c r="L60" i="1"/>
  <c r="L59" i="1"/>
  <c r="J59" i="1"/>
  <c r="J58" i="1"/>
  <c r="L57" i="1"/>
  <c r="J57" i="1"/>
  <c r="L56" i="1"/>
  <c r="J55" i="1"/>
  <c r="J54" i="1"/>
  <c r="L53" i="1"/>
  <c r="J53" i="1"/>
  <c r="L52" i="1"/>
  <c r="L51" i="1"/>
  <c r="J51" i="1"/>
  <c r="J50" i="1"/>
  <c r="L47" i="1"/>
  <c r="J46" i="1"/>
  <c r="L45" i="1"/>
  <c r="J45" i="1"/>
  <c r="L44" i="1"/>
  <c r="L41" i="1"/>
  <c r="J41" i="1"/>
  <c r="L38" i="1"/>
  <c r="L35" i="1"/>
  <c r="L34" i="1"/>
  <c r="J33" i="1"/>
  <c r="J32" i="1"/>
  <c r="L29" i="1"/>
  <c r="J28" i="1"/>
  <c r="L27" i="1"/>
  <c r="J27" i="1"/>
  <c r="L26" i="1"/>
  <c r="L25" i="1"/>
  <c r="J25" i="1"/>
  <c r="L22" i="1"/>
  <c r="J21" i="1"/>
  <c r="L20" i="1"/>
  <c r="J20" i="1"/>
  <c r="L19" i="1"/>
  <c r="L18" i="1"/>
  <c r="O11" i="1"/>
  <c r="L11" i="1"/>
  <c r="J11" i="1"/>
  <c r="J10" i="1"/>
  <c r="N9" i="1"/>
  <c r="P9" i="1" s="1"/>
  <c r="Q9" i="1" s="1"/>
  <c r="J9" i="1"/>
  <c r="N8" i="1"/>
  <c r="L7" i="1"/>
  <c r="N6" i="1"/>
  <c r="J6" i="1"/>
  <c r="J5" i="1"/>
  <c r="A100" i="1"/>
  <c r="A98" i="1"/>
  <c r="A97" i="1"/>
  <c r="A90" i="1"/>
  <c r="A89" i="1"/>
  <c r="A49" i="1"/>
  <c r="A48" i="1"/>
  <c r="A43" i="1"/>
  <c r="A42" i="1"/>
  <c r="A40" i="1"/>
  <c r="A39" i="1"/>
  <c r="A37" i="1"/>
  <c r="A36" i="1"/>
  <c r="A31" i="1"/>
  <c r="A30" i="1"/>
  <c r="A24" i="1"/>
  <c r="A23" i="1"/>
  <c r="A19" i="1"/>
  <c r="A104" i="1"/>
  <c r="A103" i="1"/>
  <c r="A102" i="1"/>
  <c r="A101" i="1"/>
  <c r="H99" i="1"/>
  <c r="H96" i="1"/>
  <c r="E96" i="1"/>
  <c r="H95" i="1"/>
  <c r="E95" i="1"/>
  <c r="H94" i="1"/>
  <c r="E94" i="1"/>
  <c r="H93" i="1"/>
  <c r="E93" i="1"/>
  <c r="H92" i="1"/>
  <c r="E92" i="1"/>
  <c r="H91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7" i="1"/>
  <c r="H46" i="1"/>
  <c r="H45" i="1"/>
  <c r="H44" i="1"/>
  <c r="H41" i="1"/>
  <c r="H38" i="1"/>
  <c r="H35" i="1"/>
  <c r="H34" i="1"/>
  <c r="H33" i="1"/>
  <c r="H32" i="1"/>
  <c r="H29" i="1"/>
  <c r="H28" i="1"/>
  <c r="H27" i="1"/>
  <c r="H26" i="1"/>
  <c r="H25" i="1"/>
  <c r="H22" i="1"/>
  <c r="H21" i="1"/>
  <c r="E21" i="1"/>
  <c r="H20" i="1"/>
  <c r="H19" i="1"/>
  <c r="H18" i="1"/>
  <c r="A18" i="1"/>
  <c r="A17" i="1"/>
  <c r="A16" i="1"/>
  <c r="A15" i="1"/>
  <c r="A14" i="1"/>
  <c r="A13" i="1"/>
  <c r="A12" i="1"/>
  <c r="H11" i="1"/>
  <c r="A11" i="1"/>
  <c r="H10" i="1"/>
  <c r="A10" i="1"/>
  <c r="H9" i="1"/>
  <c r="A9" i="1"/>
  <c r="H8" i="1"/>
  <c r="A8" i="1"/>
  <c r="H7" i="1"/>
  <c r="A7" i="1"/>
  <c r="H6" i="1"/>
  <c r="A6" i="1"/>
  <c r="L5" i="1"/>
  <c r="O5" i="1" s="1"/>
  <c r="H5" i="1"/>
  <c r="A5" i="1"/>
  <c r="M99" i="1" l="1"/>
  <c r="N99" i="1" s="1"/>
  <c r="M19" i="1"/>
  <c r="M26" i="1"/>
  <c r="M38" i="1"/>
  <c r="O38" i="1" s="1"/>
  <c r="M52" i="1"/>
  <c r="M60" i="1"/>
  <c r="M72" i="1"/>
  <c r="M88" i="1"/>
  <c r="O88" i="1" s="1"/>
  <c r="N18" i="1"/>
  <c r="P18" i="1" s="1"/>
  <c r="Q18" i="1" s="1"/>
  <c r="M22" i="1"/>
  <c r="N22" i="1" s="1"/>
  <c r="P22" i="1" s="1"/>
  <c r="Q22" i="1" s="1"/>
  <c r="M34" i="1"/>
  <c r="O34" i="1" s="1"/>
  <c r="M50" i="1"/>
  <c r="N50" i="1" s="1"/>
  <c r="P50" i="1" s="1"/>
  <c r="Q50" i="1" s="1"/>
  <c r="M58" i="1"/>
  <c r="N58" i="1" s="1"/>
  <c r="M68" i="1"/>
  <c r="N68" i="1" s="1"/>
  <c r="P68" i="1" s="1"/>
  <c r="Q68" i="1" s="1"/>
  <c r="M84" i="1"/>
  <c r="O84" i="1" s="1"/>
  <c r="M20" i="1"/>
  <c r="N20" i="1" s="1"/>
  <c r="P20" i="1" s="1"/>
  <c r="Q20" i="1" s="1"/>
  <c r="M28" i="1"/>
  <c r="N28" i="1" s="1"/>
  <c r="P28" i="1" s="1"/>
  <c r="Q28" i="1" s="1"/>
  <c r="M44" i="1"/>
  <c r="N44" i="1" s="1"/>
  <c r="P44" i="1" s="1"/>
  <c r="Q44" i="1" s="1"/>
  <c r="M54" i="1"/>
  <c r="N54" i="1" s="1"/>
  <c r="P54" i="1" s="1"/>
  <c r="Q54" i="1" s="1"/>
  <c r="M62" i="1"/>
  <c r="N62" i="1" s="1"/>
  <c r="P62" i="1" s="1"/>
  <c r="Q62" i="1" s="1"/>
  <c r="M76" i="1"/>
  <c r="M27" i="1"/>
  <c r="N27" i="1" s="1"/>
  <c r="P27" i="1" s="1"/>
  <c r="Q27" i="1" s="1"/>
  <c r="M33" i="1"/>
  <c r="N33" i="1" s="1"/>
  <c r="P33" i="1" s="1"/>
  <c r="Q33" i="1" s="1"/>
  <c r="M41" i="1"/>
  <c r="O41" i="1" s="1"/>
  <c r="M47" i="1"/>
  <c r="N47" i="1" s="1"/>
  <c r="P47" i="1" s="1"/>
  <c r="Q47" i="1" s="1"/>
  <c r="M53" i="1"/>
  <c r="N53" i="1" s="1"/>
  <c r="P53" i="1" s="1"/>
  <c r="Q53" i="1" s="1"/>
  <c r="M57" i="1"/>
  <c r="N57" i="1" s="1"/>
  <c r="P57" i="1" s="1"/>
  <c r="Q57" i="1" s="1"/>
  <c r="M61" i="1"/>
  <c r="N61" i="1" s="1"/>
  <c r="P61" i="1" s="1"/>
  <c r="Q61" i="1" s="1"/>
  <c r="M65" i="1"/>
  <c r="N65" i="1" s="1"/>
  <c r="P65" i="1" s="1"/>
  <c r="Q65" i="1" s="1"/>
  <c r="M69" i="1"/>
  <c r="N69" i="1" s="1"/>
  <c r="P69" i="1" s="1"/>
  <c r="Q69" i="1" s="1"/>
  <c r="M73" i="1"/>
  <c r="N73" i="1" s="1"/>
  <c r="P73" i="1" s="1"/>
  <c r="Q73" i="1" s="1"/>
  <c r="M77" i="1"/>
  <c r="N77" i="1" s="1"/>
  <c r="P77" i="1" s="1"/>
  <c r="Q77" i="1" s="1"/>
  <c r="M81" i="1"/>
  <c r="N81" i="1" s="1"/>
  <c r="P81" i="1" s="1"/>
  <c r="Q81" i="1" s="1"/>
  <c r="M85" i="1"/>
  <c r="N85" i="1" s="1"/>
  <c r="P85" i="1" s="1"/>
  <c r="Q85" i="1" s="1"/>
  <c r="M91" i="1"/>
  <c r="N91" i="1" s="1"/>
  <c r="P91" i="1" s="1"/>
  <c r="Q91" i="1" s="1"/>
  <c r="M95" i="1"/>
  <c r="N95" i="1" s="1"/>
  <c r="P95" i="1" s="1"/>
  <c r="Q95" i="1" s="1"/>
  <c r="M66" i="1"/>
  <c r="N66" i="1" s="1"/>
  <c r="M70" i="1"/>
  <c r="N70" i="1" s="1"/>
  <c r="M74" i="1"/>
  <c r="N74" i="1" s="1"/>
  <c r="P74" i="1" s="1"/>
  <c r="Q74" i="1" s="1"/>
  <c r="M78" i="1"/>
  <c r="N78" i="1" s="1"/>
  <c r="M82" i="1"/>
  <c r="N82" i="1" s="1"/>
  <c r="M86" i="1"/>
  <c r="N86" i="1" s="1"/>
  <c r="P86" i="1" s="1"/>
  <c r="Q86" i="1" s="1"/>
  <c r="M92" i="1"/>
  <c r="O92" i="1" s="1"/>
  <c r="M96" i="1"/>
  <c r="N96" i="1" s="1"/>
  <c r="P96" i="1" s="1"/>
  <c r="Q96" i="1" s="1"/>
  <c r="M25" i="1"/>
  <c r="M29" i="1"/>
  <c r="O29" i="1" s="1"/>
  <c r="M35" i="1"/>
  <c r="N35" i="1" s="1"/>
  <c r="P35" i="1" s="1"/>
  <c r="Q35" i="1" s="1"/>
  <c r="M45" i="1"/>
  <c r="N45" i="1" s="1"/>
  <c r="P45" i="1" s="1"/>
  <c r="Q45" i="1" s="1"/>
  <c r="M51" i="1"/>
  <c r="M55" i="1"/>
  <c r="N55" i="1" s="1"/>
  <c r="P55" i="1" s="1"/>
  <c r="Q55" i="1" s="1"/>
  <c r="M59" i="1"/>
  <c r="O59" i="1" s="1"/>
  <c r="M63" i="1"/>
  <c r="N63" i="1" s="1"/>
  <c r="P63" i="1" s="1"/>
  <c r="Q63" i="1" s="1"/>
  <c r="M67" i="1"/>
  <c r="M71" i="1"/>
  <c r="N71" i="1" s="1"/>
  <c r="P71" i="1" s="1"/>
  <c r="Q71" i="1" s="1"/>
  <c r="M75" i="1"/>
  <c r="N75" i="1" s="1"/>
  <c r="P75" i="1" s="1"/>
  <c r="Q75" i="1" s="1"/>
  <c r="M79" i="1"/>
  <c r="N79" i="1" s="1"/>
  <c r="P79" i="1" s="1"/>
  <c r="Q79" i="1" s="1"/>
  <c r="M83" i="1"/>
  <c r="M87" i="1"/>
  <c r="N87" i="1" s="1"/>
  <c r="P87" i="1" s="1"/>
  <c r="Q87" i="1" s="1"/>
  <c r="M93" i="1"/>
  <c r="N93" i="1" s="1"/>
  <c r="P93" i="1" s="1"/>
  <c r="Q93" i="1" s="1"/>
  <c r="O51" i="1"/>
  <c r="L8" i="1"/>
  <c r="O8" i="1" s="1"/>
  <c r="L9" i="1"/>
  <c r="O9" i="1" s="1"/>
  <c r="N10" i="1"/>
  <c r="P10" i="1" s="1"/>
  <c r="Q10" i="1" s="1"/>
  <c r="J18" i="1"/>
  <c r="J22" i="1"/>
  <c r="N25" i="1"/>
  <c r="P25" i="1" s="1"/>
  <c r="Q25" i="1" s="1"/>
  <c r="N26" i="1"/>
  <c r="P26" i="1" s="1"/>
  <c r="Q26" i="1" s="1"/>
  <c r="L32" i="1"/>
  <c r="J47" i="1"/>
  <c r="N51" i="1"/>
  <c r="P51" i="1" s="1"/>
  <c r="Q51" i="1" s="1"/>
  <c r="L55" i="1"/>
  <c r="O61" i="1"/>
  <c r="L63" i="1"/>
  <c r="N67" i="1"/>
  <c r="P67" i="1" s="1"/>
  <c r="Q67" i="1" s="1"/>
  <c r="L71" i="1"/>
  <c r="L79" i="1"/>
  <c r="N83" i="1"/>
  <c r="P83" i="1" s="1"/>
  <c r="Q83" i="1" s="1"/>
  <c r="L87" i="1"/>
  <c r="P94" i="1"/>
  <c r="Q94" i="1" s="1"/>
  <c r="J96" i="1"/>
  <c r="P99" i="1"/>
  <c r="Q99" i="1" s="1"/>
  <c r="P21" i="1"/>
  <c r="Q21" i="1" s="1"/>
  <c r="O32" i="1"/>
  <c r="J99" i="1"/>
  <c r="O67" i="1"/>
  <c r="O75" i="1"/>
  <c r="O83" i="1"/>
  <c r="N7" i="1"/>
  <c r="P7" i="1" s="1"/>
  <c r="Q7" i="1" s="1"/>
  <c r="J7" i="1"/>
  <c r="N11" i="1"/>
  <c r="P11" i="1" s="1"/>
  <c r="Q11" i="1" s="1"/>
  <c r="O25" i="1"/>
  <c r="J29" i="1"/>
  <c r="J34" i="1"/>
  <c r="J38" i="1"/>
  <c r="N41" i="1"/>
  <c r="P41" i="1" s="1"/>
  <c r="Q41" i="1" s="1"/>
  <c r="O73" i="1"/>
  <c r="O81" i="1"/>
  <c r="J87" i="1"/>
  <c r="O94" i="1"/>
  <c r="O99" i="1"/>
  <c r="L91" i="1"/>
  <c r="J93" i="1"/>
  <c r="L95" i="1"/>
  <c r="O56" i="1"/>
  <c r="O64" i="1"/>
  <c r="O72" i="1"/>
  <c r="O80" i="1"/>
  <c r="O52" i="1"/>
  <c r="O60" i="1"/>
  <c r="O68" i="1"/>
  <c r="O76" i="1"/>
  <c r="L50" i="1"/>
  <c r="J52" i="1"/>
  <c r="N52" i="1"/>
  <c r="P52" i="1" s="1"/>
  <c r="Q52" i="1" s="1"/>
  <c r="L54" i="1"/>
  <c r="J56" i="1"/>
  <c r="N56" i="1"/>
  <c r="P56" i="1" s="1"/>
  <c r="Q56" i="1" s="1"/>
  <c r="L58" i="1"/>
  <c r="O58" i="1" s="1"/>
  <c r="P58" i="1"/>
  <c r="Q58" i="1" s="1"/>
  <c r="J60" i="1"/>
  <c r="N60" i="1"/>
  <c r="P60" i="1" s="1"/>
  <c r="Q60" i="1" s="1"/>
  <c r="L62" i="1"/>
  <c r="J64" i="1"/>
  <c r="N64" i="1"/>
  <c r="P64" i="1" s="1"/>
  <c r="Q64" i="1" s="1"/>
  <c r="L66" i="1"/>
  <c r="O66" i="1" s="1"/>
  <c r="P66" i="1"/>
  <c r="Q66" i="1" s="1"/>
  <c r="J68" i="1"/>
  <c r="L70" i="1"/>
  <c r="P70" i="1"/>
  <c r="Q70" i="1" s="1"/>
  <c r="J72" i="1"/>
  <c r="N72" i="1"/>
  <c r="P72" i="1" s="1"/>
  <c r="Q72" i="1" s="1"/>
  <c r="L74" i="1"/>
  <c r="O74" i="1" s="1"/>
  <c r="J76" i="1"/>
  <c r="N76" i="1"/>
  <c r="P76" i="1" s="1"/>
  <c r="Q76" i="1" s="1"/>
  <c r="L78" i="1"/>
  <c r="P78" i="1"/>
  <c r="Q78" i="1" s="1"/>
  <c r="J80" i="1"/>
  <c r="N80" i="1"/>
  <c r="P80" i="1" s="1"/>
  <c r="Q80" i="1" s="1"/>
  <c r="L82" i="1"/>
  <c r="O82" i="1" s="1"/>
  <c r="P82" i="1"/>
  <c r="Q82" i="1" s="1"/>
  <c r="J84" i="1"/>
  <c r="L86" i="1"/>
  <c r="J88" i="1"/>
  <c r="N88" i="1"/>
  <c r="P88" i="1" s="1"/>
  <c r="Q88" i="1" s="1"/>
  <c r="O47" i="1"/>
  <c r="P46" i="1"/>
  <c r="Q46" i="1" s="1"/>
  <c r="J44" i="1"/>
  <c r="L46" i="1"/>
  <c r="O46" i="1" s="1"/>
  <c r="L33" i="1"/>
  <c r="J35" i="1"/>
  <c r="O35" i="1"/>
  <c r="J26" i="1"/>
  <c r="O26" i="1"/>
  <c r="L28" i="1"/>
  <c r="O28" i="1" s="1"/>
  <c r="O18" i="1"/>
  <c r="O19" i="1"/>
  <c r="N19" i="1"/>
  <c r="P19" i="1" s="1"/>
  <c r="Q19" i="1" s="1"/>
  <c r="L21" i="1"/>
  <c r="O21" i="1" s="1"/>
  <c r="J19" i="1"/>
  <c r="O7" i="1"/>
  <c r="P6" i="1"/>
  <c r="Q6" i="1" s="1"/>
  <c r="P8" i="1"/>
  <c r="Q8" i="1" s="1"/>
  <c r="L6" i="1"/>
  <c r="O6" i="1" s="1"/>
  <c r="J8" i="1"/>
  <c r="L10" i="1"/>
  <c r="O10" i="1" s="1"/>
  <c r="N5" i="1"/>
  <c r="P5" i="1" s="1"/>
  <c r="Q5" i="1" s="1"/>
  <c r="A20" i="1"/>
  <c r="O91" i="1" l="1"/>
  <c r="O93" i="1"/>
  <c r="O57" i="1"/>
  <c r="O33" i="1"/>
  <c r="N84" i="1"/>
  <c r="P84" i="1" s="1"/>
  <c r="Q84" i="1" s="1"/>
  <c r="O54" i="1"/>
  <c r="N59" i="1"/>
  <c r="P59" i="1" s="1"/>
  <c r="Q59" i="1" s="1"/>
  <c r="N34" i="1"/>
  <c r="P34" i="1" s="1"/>
  <c r="Q34" i="1" s="1"/>
  <c r="O78" i="1"/>
  <c r="O95" i="1"/>
  <c r="O20" i="1"/>
  <c r="O79" i="1"/>
  <c r="O62" i="1"/>
  <c r="O50" i="1"/>
  <c r="O63" i="1"/>
  <c r="O77" i="1"/>
  <c r="O70" i="1"/>
  <c r="N38" i="1"/>
  <c r="P38" i="1" s="1"/>
  <c r="Q38" i="1" s="1"/>
  <c r="O69" i="1"/>
  <c r="O27" i="1"/>
  <c r="P105" i="1" s="1"/>
  <c r="O86" i="1"/>
  <c r="O44" i="1"/>
  <c r="O85" i="1"/>
  <c r="O53" i="1"/>
  <c r="O22" i="1"/>
  <c r="O87" i="1"/>
  <c r="O55" i="1"/>
  <c r="N29" i="1"/>
  <c r="P29" i="1" s="1"/>
  <c r="Q29" i="1" s="1"/>
  <c r="R102" i="1" s="1"/>
  <c r="N92" i="1"/>
  <c r="P92" i="1" s="1"/>
  <c r="Q92" i="1" s="1"/>
  <c r="O65" i="1"/>
  <c r="O45" i="1"/>
  <c r="O71" i="1"/>
  <c r="O96" i="1"/>
  <c r="H105" i="1"/>
  <c r="R110" i="1" s="1"/>
  <c r="L105" i="1"/>
  <c r="R13" i="1"/>
  <c r="A21" i="1"/>
  <c r="A22" i="1"/>
  <c r="R106" i="1" l="1"/>
  <c r="R111" i="1" s="1"/>
  <c r="A25" i="1"/>
  <c r="R107" i="1" l="1"/>
  <c r="R108" i="1"/>
  <c r="R109" i="1"/>
  <c r="A26" i="1"/>
  <c r="R112" i="1" l="1"/>
  <c r="A27" i="1"/>
  <c r="A28" i="1"/>
  <c r="A29" i="1" l="1"/>
  <c r="A33" i="1" l="1"/>
  <c r="A32" i="1"/>
  <c r="A34" i="1"/>
  <c r="A35" i="1" s="1"/>
  <c r="A38" i="1" s="1"/>
  <c r="A41" i="1" l="1"/>
  <c r="A44" i="1" s="1"/>
  <c r="A45" i="1" s="1"/>
  <c r="A46" i="1" s="1"/>
  <c r="A47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91" i="1" s="1"/>
  <c r="A92" i="1" s="1"/>
  <c r="A93" i="1" s="1"/>
  <c r="A94" i="1" s="1"/>
  <c r="A95" i="1" s="1"/>
  <c r="A96" i="1" s="1"/>
  <c r="A99" i="1" s="1"/>
</calcChain>
</file>

<file path=xl/sharedStrings.xml><?xml version="1.0" encoding="utf-8"?>
<sst xmlns="http://schemas.openxmlformats.org/spreadsheetml/2006/main" count="273" uniqueCount="193">
  <si>
    <t>DETAILED BREAKDOWN OF ITEMS</t>
  </si>
  <si>
    <t>S#</t>
  </si>
  <si>
    <t>Dwg.</t>
  </si>
  <si>
    <t>CSI NO</t>
  </si>
  <si>
    <t>DESCRIPTION</t>
  </si>
  <si>
    <t>QTY.</t>
  </si>
  <si>
    <t>UNIT</t>
  </si>
  <si>
    <t>WASTAGE</t>
  </si>
  <si>
    <t>QTY. W/ WASTAGE</t>
  </si>
  <si>
    <t>UNIT MATERIAL  COST</t>
  </si>
  <si>
    <t>TOTAL MATERIAL COST</t>
  </si>
  <si>
    <t>UNIT
LABOR
HOUR</t>
  </si>
  <si>
    <t>TOTAL LABOR
HOUR</t>
  </si>
  <si>
    <t>LABOR WAGE/ HOUR</t>
  </si>
  <si>
    <t>UNIT LABOR COST</t>
  </si>
  <si>
    <t>TOTAL LABOR
COST</t>
  </si>
  <si>
    <t>UNIT COST (Labor + Material)</t>
  </si>
  <si>
    <t>TOTAL
COST</t>
  </si>
  <si>
    <t>TRADE
TOTAL</t>
  </si>
  <si>
    <t>DIVISION 01-GENERAL REQUIREMENTS</t>
  </si>
  <si>
    <t>Permits</t>
  </si>
  <si>
    <t>LS</t>
  </si>
  <si>
    <t>Supervision and Coordination</t>
  </si>
  <si>
    <t>Submittals and Shop drawings</t>
  </si>
  <si>
    <t>Final Cleaning</t>
  </si>
  <si>
    <t>Mobilization Costs</t>
  </si>
  <si>
    <t>Temporary Control &amp; Facilities</t>
  </si>
  <si>
    <t>Scaffolding</t>
  </si>
  <si>
    <t>SUBTOTAL</t>
  </si>
  <si>
    <t>DIVISION 26- ELECTRICAL</t>
  </si>
  <si>
    <t>SOLAR PANEL SYSTEM</t>
  </si>
  <si>
    <t xml:space="preserve">CONDUIT </t>
  </si>
  <si>
    <t>2-1/2"C RMC</t>
  </si>
  <si>
    <t>LF</t>
  </si>
  <si>
    <t>1-1/4"C RMC</t>
  </si>
  <si>
    <t>1"C EMT</t>
  </si>
  <si>
    <t>1"C RGS</t>
  </si>
  <si>
    <t>3/4"C EMT</t>
  </si>
  <si>
    <t>CONDUCTOR</t>
  </si>
  <si>
    <t>#3/0 CU THWN-2</t>
  </si>
  <si>
    <t>#4 CU THWN-2</t>
  </si>
  <si>
    <t>#6 CU THWN-2</t>
  </si>
  <si>
    <t>#8 CU THWN-2</t>
  </si>
  <si>
    <t>#12 CU THWN-2</t>
  </si>
  <si>
    <t>GROUNDING</t>
  </si>
  <si>
    <t>3/4"X10' Ground Rod</t>
  </si>
  <si>
    <t>EA</t>
  </si>
  <si>
    <t>Ground Bus</t>
  </si>
  <si>
    <t>Neutral Bar</t>
  </si>
  <si>
    <t>#6 Bare Copper</t>
  </si>
  <si>
    <t>DISCONNECT SWITCH</t>
  </si>
  <si>
    <t>RS: Rapid Shutdown Disconnect System As required. Similar To SMA RSC-1X-US-10, 20W16</t>
  </si>
  <si>
    <t>PANELS</t>
  </si>
  <si>
    <t>PV Panel, 
250A/150A MLO, 277/480V, 3PH, 4W, 65KAIC, Surface Mounted, NEMA 3R</t>
  </si>
  <si>
    <t>CIRCUIT BREAKERS</t>
  </si>
  <si>
    <t>20A/1P Circuit Breaker</t>
  </si>
  <si>
    <t>60A/3P Circuit Breaker</t>
  </si>
  <si>
    <t>150A Main Circuit Breaker</t>
  </si>
  <si>
    <t>200A/3P Circuit Breaker</t>
  </si>
  <si>
    <t>EQUIPMENT'S</t>
  </si>
  <si>
    <t>200A Meter</t>
  </si>
  <si>
    <t>Array A1</t>
  </si>
  <si>
    <t>Array A2</t>
  </si>
  <si>
    <t>Array A3</t>
  </si>
  <si>
    <t>Array B1</t>
  </si>
  <si>
    <t>Array B2</t>
  </si>
  <si>
    <t>Array B3</t>
  </si>
  <si>
    <t>Array C1</t>
  </si>
  <si>
    <t>Array C2</t>
  </si>
  <si>
    <t>Array C3</t>
  </si>
  <si>
    <t>Array D1</t>
  </si>
  <si>
    <t>Array D2</t>
  </si>
  <si>
    <t>Array D3</t>
  </si>
  <si>
    <t>CBA: Combiner Box Equal Or Similar To Sunny Tri power STP-DC</t>
  </si>
  <si>
    <t>CBB: Combiner Box Equal Or Similar To Sunny Tri power STP-DC</t>
  </si>
  <si>
    <t>CBC: Combiner Box Equal Or Similar To Sunny Tri power STP-DC</t>
  </si>
  <si>
    <t>CBD: Combiner Box Equal Or Similar To Sunny Tri power STP-DC</t>
  </si>
  <si>
    <t>Enclosure For Meter &amp; Main Breaker</t>
  </si>
  <si>
    <t>Inverter A Similar Or Equal To SMA America Sunny Trip power 20,000 TL-US, 480V</t>
  </si>
  <si>
    <t>Inverter B Similar Or Equal To SMA America Sunny Trip power 20,000 TL-US, 480V</t>
  </si>
  <si>
    <t>Inverter C Similar Or Equal To SMA America Sunny Trip power 20,000 TL-US, 480V</t>
  </si>
  <si>
    <t>Inverter D Similar Or Equal To SMA America Sunny Trip power 20,000 TL-US, 480V</t>
  </si>
  <si>
    <t>Monitor System, Equal Or Similar To SMA Cluster Controller.</t>
  </si>
  <si>
    <t>PVC Junction Box 6" X 6" X 6" NEMA 3R</t>
  </si>
  <si>
    <t>RS: Rapid Shutdown Box Similar Or Equal To RSB-25-US-10 (SMA Shutdown Box)</t>
  </si>
  <si>
    <t>RSST: Rapid Shutdown System Transmitter Module Level Deactivation With TS4-F Automatic On Manual Shutdown. Shall Include Dual Rss Cores</t>
  </si>
  <si>
    <t>Solar Panel Similar To Mission Solar 375 Silver Mono MSE 375SQ9S, 375 Watts, Buy American ACT Compliant, 175 MPH Wind Rating (A2)</t>
  </si>
  <si>
    <t>Solar Panel Similar To Mission Solar 375 Silver Mono MSE 375SQ9S, 375 Watts, Buy American ACT Compliant, 175 MPH Wind Rating (A3)</t>
  </si>
  <si>
    <t>Solar Panel Similar To Mission Solar 375 Silver Mono MSE 375SQ9S, 375 Watts, Buy American ACT Compliant, 175 MPH Wind Rating (B1)</t>
  </si>
  <si>
    <t>Solar Panel Similar To Mission Solar 375 Silver Mono MSE 375SQ9S, 375 Watts, Buy American ACT Compliant, 175 MPH Wind Rating (B2)</t>
  </si>
  <si>
    <t>Solar Panel Similar To Mission Solar 375 Silver Mono MSE 375SQ9S, 375 Watts, Buy American ACT Compliant, 175 MPH Wind Rating (B3)</t>
  </si>
  <si>
    <t>Solar Panel Similar To Mission Solar 375 Silver Mono MSE 375SQ9S, 375 Watts, Buy American ACT Compliant, 175 MPH Wind Rating (C1)</t>
  </si>
  <si>
    <t>Solar Panel Similar To Mission Solar 375 Silver Mono MSE 375SQ9S, 375 Watts, Buy American ACT Compliant, 175 MPH Wind Rating (C2)</t>
  </si>
  <si>
    <t>Solar Panel Similar To Mission Solar 375 Silver Mono MSE 375SQ9S, 375 Watts, Buy American ACT Compliant, 175 MPH Wind Rating (C3)</t>
  </si>
  <si>
    <t>Solar Panel Similar To Mission Solar 375 Silver Mono MSE 375SQ9S, 375 Watts, Buy American ACT Compliant, 175 MPH Wind Rating (D1)</t>
  </si>
  <si>
    <t>Solar Panel Similar To Mission Solar 375 Silver Mono MSE 375SQ9S, 375 Watts, Buy American ACT Compliant, 175 MPH Wind Rating (D2)</t>
  </si>
  <si>
    <t>Solar Panel Similar To Mission Solar 375 Silver Mono MSE 375SQ9S, 375 Watts, Buy American ACT Compliant, 175 MPH Wind Rating (D3)</t>
  </si>
  <si>
    <t>Solar Panel Similar To Mission Solar 375 Silver Mono MSE 375SQ9S, 375 Watts, Buy American ACT Compliant, 175 MPH Wind Rating(A1)</t>
  </si>
  <si>
    <t>Wire Way 160" L X 12" H X 6" D NEMA 3R</t>
  </si>
  <si>
    <t>ARRAY FITTINGS</t>
  </si>
  <si>
    <t>Unistrut</t>
  </si>
  <si>
    <t>FT</t>
  </si>
  <si>
    <t>Unistrut Support (PV Mounting Rack)  (3' Or Length As Required)</t>
  </si>
  <si>
    <t>Unistrut Clamp</t>
  </si>
  <si>
    <t>Anchors Bolts</t>
  </si>
  <si>
    <t>Nut And Washers</t>
  </si>
  <si>
    <t>Unistrut Couplers For joining</t>
  </si>
  <si>
    <t>POWER DEVICES</t>
  </si>
  <si>
    <t>Duplex Receptacle NEMA 5-20R</t>
  </si>
  <si>
    <t>TOTAL LABOR HOURS</t>
  </si>
  <si>
    <t>TOTAL LABOR COST</t>
  </si>
  <si>
    <t>TOTAL AMOUNT</t>
  </si>
  <si>
    <t>CONTIGENCIES (5%)</t>
  </si>
  <si>
    <t>OVERHEAD (10%)</t>
  </si>
  <si>
    <t>PROFIT (10%)</t>
  </si>
  <si>
    <t>TAX (8.5%)</t>
  </si>
  <si>
    <t>PERFORMANCE AND PAYMENT BONDS (2%)</t>
  </si>
  <si>
    <t>TOTAL BASEBID</t>
  </si>
  <si>
    <t>Labor Type</t>
  </si>
  <si>
    <t>Labor Rate</t>
  </si>
  <si>
    <t>Carpenter</t>
  </si>
  <si>
    <t>CARP</t>
  </si>
  <si>
    <t>Plumbing</t>
  </si>
  <si>
    <t>Plum</t>
  </si>
  <si>
    <t>Mechanical</t>
  </si>
  <si>
    <t>Mech</t>
  </si>
  <si>
    <t>Electrical</t>
  </si>
  <si>
    <t>Elec</t>
  </si>
  <si>
    <t>Earthwork</t>
  </si>
  <si>
    <t>Q14C</t>
  </si>
  <si>
    <t>Drywaller</t>
  </si>
  <si>
    <t>Finisher</t>
  </si>
  <si>
    <t>Painting</t>
  </si>
  <si>
    <t>Painter</t>
  </si>
  <si>
    <t>Tile Contractor</t>
  </si>
  <si>
    <t>Tilf</t>
  </si>
  <si>
    <t>CMU/Stone</t>
  </si>
  <si>
    <t>D8</t>
  </si>
  <si>
    <t>Concrete</t>
  </si>
  <si>
    <t>B14S</t>
  </si>
  <si>
    <t>Metal</t>
  </si>
  <si>
    <t>Steel</t>
  </si>
  <si>
    <t>Roofing</t>
  </si>
  <si>
    <t>Roofer</t>
  </si>
  <si>
    <t>Genral Labor</t>
  </si>
  <si>
    <t>Labor</t>
  </si>
  <si>
    <t>Exterior Improvement</t>
  </si>
  <si>
    <t>B15S</t>
  </si>
  <si>
    <t>Misc</t>
  </si>
  <si>
    <t>Manhour Increase Factor</t>
  </si>
  <si>
    <t>Wastage</t>
  </si>
  <si>
    <t>Each/Count</t>
  </si>
  <si>
    <t>Linear Footage</t>
  </si>
  <si>
    <t>Square Footage</t>
  </si>
  <si>
    <t>SF</t>
  </si>
  <si>
    <t>Square Yard</t>
  </si>
  <si>
    <t>SY</t>
  </si>
  <si>
    <t>Cubic Yard</t>
  </si>
  <si>
    <t>CY</t>
  </si>
  <si>
    <t>Lumpsum</t>
  </si>
  <si>
    <t>Survery</t>
  </si>
  <si>
    <t>Survey</t>
  </si>
  <si>
    <t>Stair Riser</t>
  </si>
  <si>
    <t>RISER</t>
  </si>
  <si>
    <t>Blocks Count</t>
  </si>
  <si>
    <t>BLOCKS</t>
  </si>
  <si>
    <t>Bags of Pre-Mix Mortar</t>
  </si>
  <si>
    <t>BAGS</t>
  </si>
  <si>
    <t>Linear Footage of Wall</t>
  </si>
  <si>
    <t>LF.Wall</t>
  </si>
  <si>
    <t>Pounds</t>
  </si>
  <si>
    <t>LBS</t>
  </si>
  <si>
    <t>Pieces</t>
  </si>
  <si>
    <t>PCs</t>
  </si>
  <si>
    <t>Location</t>
  </si>
  <si>
    <t>LOC</t>
  </si>
  <si>
    <t>Bundle</t>
  </si>
  <si>
    <t>Rolls</t>
  </si>
  <si>
    <t>ROLLS</t>
  </si>
  <si>
    <t>Boxes</t>
  </si>
  <si>
    <t>BOX</t>
  </si>
  <si>
    <t>Holeses</t>
  </si>
  <si>
    <t>Holes</t>
  </si>
  <si>
    <t>PC</t>
  </si>
  <si>
    <t>Tubes</t>
  </si>
  <si>
    <t>Tube</t>
  </si>
  <si>
    <t>Gallons</t>
  </si>
  <si>
    <t>GA</t>
  </si>
  <si>
    <t>Square of Roofing</t>
  </si>
  <si>
    <t>SQ</t>
  </si>
  <si>
    <t>N/A</t>
  </si>
  <si>
    <t>Project Name: ABC</t>
  </si>
  <si>
    <t>Address: XYZ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</si>
</sst>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8" formatCode="&quot;$&quot;#,##0.00_);[Red]\(&quot;$&quot;#,##0.00\)"/>
    <numFmt numFmtId="44" formatCode="_(&quot;$&quot;* #,##0.00_);_(&quot;$&quot;* \(#,##0.00\);_(&quot;$&quot;* &quot;-&quot;??_);_(@_)"/>
    <numFmt numFmtId="164" formatCode="_(&quot;$&quot;* #,##0.0_);_(&quot;$&quot;* \(#,##0.0\);_(&quot;$&quot;* &quot;-&quot;??_);_(@_)"/>
    <numFmt numFmtId="165" formatCode="_(&quot;$&quot;* #,##0_);_(&quot;$&quot;* \(#,##0\);_(&quot;$&quot;* &quot;-&quot;??_);_(@_)"/>
    <numFmt numFmtId="166" formatCode="000000"/>
    <numFmt numFmtId="167" formatCode="0.000"/>
    <numFmt numFmtId="168" formatCode="0.0"/>
    <numFmt numFmtId="169" formatCode="0.0%"/>
  </numFmts>
  <fonts count="35">
    <font>
      <sz val="11"/>
      <color theme="1"/>
      <name val="Tw Cen MT"/>
      <charset val="134"/>
      <scheme val="minor"/>
    </font>
    <font>
      <b/>
      <sz val="11"/>
      <color theme="1"/>
      <name val="Calibri"/>
      <charset val="134"/>
    </font>
    <font>
      <sz val="11"/>
      <color theme="1"/>
      <name val="Calibri"/>
      <charset val="134"/>
    </font>
    <font>
      <b/>
      <i/>
      <sz val="11"/>
      <color theme="1"/>
      <name val="Calibri"/>
      <charset val="134"/>
    </font>
    <font>
      <i/>
      <sz val="11"/>
      <color theme="1"/>
      <name val="Calibri"/>
      <charset val="134"/>
    </font>
    <font>
      <b/>
      <i/>
      <sz val="12"/>
      <color theme="1"/>
      <name val="Calibri"/>
      <charset val="134"/>
    </font>
    <font>
      <sz val="11"/>
      <color rgb="FF000000"/>
      <name val="Calibri"/>
      <charset val="134"/>
    </font>
    <font>
      <sz val="12"/>
      <color theme="1"/>
      <name val="Calibri"/>
      <charset val="134"/>
    </font>
    <font>
      <sz val="14"/>
      <color theme="1"/>
      <name val="Calibri"/>
      <charset val="134"/>
    </font>
    <font>
      <sz val="14"/>
      <color indexed="8"/>
      <name val="Calibri"/>
      <charset val="134"/>
    </font>
    <font>
      <sz val="12"/>
      <color indexed="8"/>
      <name val="Calibri"/>
      <charset val="134"/>
    </font>
    <font>
      <sz val="12"/>
      <color rgb="FF000000"/>
      <name val="Calibri"/>
      <charset val="134"/>
    </font>
    <font>
      <b/>
      <sz val="16"/>
      <color theme="0"/>
      <name val="Calibri"/>
      <charset val="134"/>
    </font>
    <font>
      <b/>
      <sz val="24"/>
      <color rgb="FF000000"/>
      <name val="Calibri"/>
      <charset val="134"/>
    </font>
    <font>
      <b/>
      <sz val="14"/>
      <color rgb="FFFFFFFF"/>
      <name val="Calibri"/>
      <charset val="134"/>
    </font>
    <font>
      <b/>
      <sz val="18"/>
      <color rgb="FFFFFFFF"/>
      <name val="Calibri"/>
      <charset val="134"/>
    </font>
    <font>
      <sz val="14"/>
      <color indexed="9"/>
      <name val="Calibri"/>
      <charset val="134"/>
    </font>
    <font>
      <sz val="14"/>
      <color rgb="FFFFFFFF"/>
      <name val="Calibri"/>
      <charset val="134"/>
    </font>
    <font>
      <sz val="12"/>
      <name val="Calibri"/>
      <charset val="134"/>
    </font>
    <font>
      <b/>
      <sz val="12"/>
      <color theme="1"/>
      <name val="Calibri"/>
      <charset val="134"/>
    </font>
    <font>
      <b/>
      <sz val="14"/>
      <color indexed="8"/>
      <name val="Calibri"/>
      <charset val="134"/>
    </font>
    <font>
      <b/>
      <sz val="14"/>
      <color theme="0"/>
      <name val="Calibri"/>
      <charset val="134"/>
    </font>
    <font>
      <u/>
      <sz val="12"/>
      <color indexed="10"/>
      <name val="Calibri"/>
      <charset val="134"/>
    </font>
    <font>
      <sz val="12"/>
      <color rgb="FF0C0C0C"/>
      <name val="Calibri"/>
      <charset val="134"/>
    </font>
    <font>
      <b/>
      <sz val="12"/>
      <color indexed="8"/>
      <name val="Calibri"/>
      <charset val="134"/>
    </font>
    <font>
      <sz val="16"/>
      <name val="Calibri"/>
      <charset val="134"/>
    </font>
    <font>
      <b/>
      <sz val="16"/>
      <name val="Calibri"/>
      <charset val="134"/>
    </font>
    <font>
      <b/>
      <sz val="16"/>
      <color rgb="FF000000"/>
      <name val="Calibri"/>
      <charset val="134"/>
    </font>
    <font>
      <sz val="16"/>
      <color rgb="FF000000"/>
      <name val="Calibri"/>
      <charset val="134"/>
    </font>
    <font>
      <b/>
      <sz val="16"/>
      <color rgb="FF0C0C0C"/>
      <name val="Calibri"/>
      <charset val="134"/>
    </font>
    <font>
      <sz val="16"/>
      <color theme="1"/>
      <name val="Calibri"/>
      <charset val="134"/>
    </font>
    <font>
      <b/>
      <sz val="12"/>
      <color rgb="FF000000"/>
      <name val="Calibri"/>
      <charset val="134"/>
    </font>
    <font>
      <sz val="12"/>
      <name val="Arial"/>
      <charset val="134"/>
    </font>
    <font>
      <sz val="11"/>
      <color theme="1"/>
      <name val="Tw Cen MT"/>
      <charset val="134"/>
      <scheme val="minor"/>
    </font>
    <font>
      <b/>
      <sz val="12"/>
      <color theme="1"/>
      <name val="Tw Cen MT"/>
      <charset val="134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89013336588644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8840296639912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2060"/>
        <bgColor rgb="FF366092"/>
      </patternFill>
    </fill>
    <fill>
      <patternFill patternType="solid">
        <fgColor rgb="FFDAEEF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DAEEF3"/>
        <bgColor rgb="FFDAEEF3"/>
      </patternFill>
    </fill>
    <fill>
      <patternFill patternType="solid">
        <fgColor rgb="FFB6DDE8"/>
        <bgColor rgb="FFB6DDE8"/>
      </patternFill>
    </fill>
    <fill>
      <patternFill patternType="solid">
        <fgColor rgb="FF92CDDC"/>
        <bgColor rgb="FF92CDDC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</fills>
  <borders count="4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rgb="FFB2B2B2"/>
      </right>
      <top/>
      <bottom/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rgb="FFB2B2B2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13">
    <xf numFmtId="0" fontId="0" fillId="0" borderId="0"/>
    <xf numFmtId="44" fontId="33" fillId="0" borderId="0" applyFont="0" applyFill="0" applyBorder="0" applyAlignment="0" applyProtection="0"/>
    <xf numFmtId="0" fontId="33" fillId="14" borderId="41" applyNumberFormat="0" applyFont="0" applyAlignment="0" applyProtection="0"/>
    <xf numFmtId="44" fontId="33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33" fillId="0" borderId="0"/>
    <xf numFmtId="0" fontId="32" fillId="0" borderId="0"/>
    <xf numFmtId="0" fontId="33" fillId="0" borderId="0"/>
    <xf numFmtId="0" fontId="6" fillId="0" borderId="0">
      <protection locked="0"/>
    </xf>
    <xf numFmtId="9" fontId="32" fillId="0" borderId="0" applyFont="0" applyFill="0" applyBorder="0" applyAlignment="0" applyProtection="0"/>
    <xf numFmtId="9" fontId="33" fillId="0" borderId="0" applyFont="0" applyFill="0" applyBorder="0" applyAlignment="0" applyProtection="0"/>
    <xf numFmtId="1" fontId="34" fillId="2" borderId="15">
      <alignment horizontal="center" vertical="center"/>
    </xf>
  </cellStyleXfs>
  <cellXfs count="207">
    <xf numFmtId="0" fontId="0" fillId="0" borderId="0" xfId="0"/>
    <xf numFmtId="0" fontId="1" fillId="2" borderId="0" xfId="6" applyFont="1" applyFill="1"/>
    <xf numFmtId="0" fontId="2" fillId="2" borderId="0" xfId="6" applyFont="1" applyFill="1"/>
    <xf numFmtId="0" fontId="3" fillId="2" borderId="0" xfId="6" applyFont="1" applyFill="1"/>
    <xf numFmtId="0" fontId="4" fillId="2" borderId="0" xfId="6" applyFont="1" applyFill="1"/>
    <xf numFmtId="0" fontId="5" fillId="3" borderId="7" xfId="6" applyFont="1" applyFill="1" applyBorder="1" applyAlignment="1">
      <alignment horizontal="center"/>
    </xf>
    <xf numFmtId="0" fontId="5" fillId="3" borderId="8" xfId="6" applyFont="1" applyFill="1" applyBorder="1" applyAlignment="1">
      <alignment horizontal="center"/>
    </xf>
    <xf numFmtId="0" fontId="3" fillId="4" borderId="1" xfId="6" applyFont="1" applyFill="1" applyBorder="1" applyAlignment="1">
      <alignment horizontal="right"/>
    </xf>
    <xf numFmtId="0" fontId="5" fillId="4" borderId="9" xfId="6" applyFont="1" applyFill="1" applyBorder="1"/>
    <xf numFmtId="44" fontId="5" fillId="4" borderId="2" xfId="5" applyFont="1" applyFill="1" applyBorder="1"/>
    <xf numFmtId="0" fontId="3" fillId="4" borderId="3" xfId="6" applyFont="1" applyFill="1" applyBorder="1" applyAlignment="1">
      <alignment horizontal="right"/>
    </xf>
    <xf numFmtId="0" fontId="5" fillId="4" borderId="0" xfId="6" applyFont="1" applyFill="1" applyAlignment="1">
      <alignment horizontal="center"/>
    </xf>
    <xf numFmtId="44" fontId="5" fillId="4" borderId="4" xfId="5" applyFont="1" applyFill="1" applyBorder="1"/>
    <xf numFmtId="164" fontId="5" fillId="4" borderId="4" xfId="5" applyNumberFormat="1" applyFont="1" applyFill="1" applyBorder="1"/>
    <xf numFmtId="0" fontId="3" fillId="4" borderId="5" xfId="6" applyFont="1" applyFill="1" applyBorder="1" applyAlignment="1">
      <alignment horizontal="right"/>
    </xf>
    <xf numFmtId="0" fontId="5" fillId="4" borderId="10" xfId="6" applyFont="1" applyFill="1" applyBorder="1"/>
    <xf numFmtId="165" fontId="5" fillId="4" borderId="6" xfId="5" applyNumberFormat="1" applyFont="1" applyFill="1" applyBorder="1"/>
    <xf numFmtId="0" fontId="3" fillId="3" borderId="7" xfId="6" applyFont="1" applyFill="1" applyBorder="1" applyAlignment="1">
      <alignment horizontal="right"/>
    </xf>
    <xf numFmtId="9" fontId="3" fillId="3" borderId="8" xfId="11" applyFont="1" applyFill="1" applyBorder="1"/>
    <xf numFmtId="0" fontId="5" fillId="5" borderId="1" xfId="6" applyFont="1" applyFill="1" applyBorder="1" applyAlignment="1">
      <alignment horizontal="left"/>
    </xf>
    <xf numFmtId="0" fontId="5" fillId="5" borderId="9" xfId="6" applyFont="1" applyFill="1" applyBorder="1"/>
    <xf numFmtId="9" fontId="5" fillId="5" borderId="2" xfId="11" applyFont="1" applyFill="1" applyBorder="1"/>
    <xf numFmtId="0" fontId="5" fillId="5" borderId="3" xfId="6" applyFont="1" applyFill="1" applyBorder="1"/>
    <xf numFmtId="0" fontId="5" fillId="5" borderId="0" xfId="6" applyFont="1" applyFill="1"/>
    <xf numFmtId="9" fontId="5" fillId="5" borderId="4" xfId="11" applyFont="1" applyFill="1" applyBorder="1"/>
    <xf numFmtId="0" fontId="5" fillId="5" borderId="5" xfId="6" applyFont="1" applyFill="1" applyBorder="1"/>
    <xf numFmtId="0" fontId="5" fillId="5" borderId="10" xfId="6" applyFont="1" applyFill="1" applyBorder="1"/>
    <xf numFmtId="9" fontId="5" fillId="5" borderId="6" xfId="11" applyFont="1" applyFill="1" applyBorder="1"/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 wrapText="1"/>
    </xf>
    <xf numFmtId="166" fontId="14" fillId="7" borderId="12" xfId="0" applyNumberFormat="1" applyFont="1" applyFill="1" applyBorder="1" applyAlignment="1">
      <alignment horizontal="center" vertical="center" wrapText="1"/>
    </xf>
    <xf numFmtId="166" fontId="14" fillId="7" borderId="13" xfId="0" applyNumberFormat="1" applyFont="1" applyFill="1" applyBorder="1" applyAlignment="1">
      <alignment horizontal="center" vertical="center" wrapText="1"/>
    </xf>
    <xf numFmtId="0" fontId="15" fillId="7" borderId="13" xfId="0" applyFont="1" applyFill="1" applyBorder="1" applyAlignment="1">
      <alignment horizontal="center" vertical="center" wrapText="1"/>
    </xf>
    <xf numFmtId="166" fontId="16" fillId="6" borderId="14" xfId="0" applyNumberFormat="1" applyFont="1" applyFill="1" applyBorder="1" applyAlignment="1">
      <alignment horizontal="center" vertical="center" wrapText="1"/>
    </xf>
    <xf numFmtId="166" fontId="16" fillId="6" borderId="15" xfId="0" applyNumberFormat="1" applyFont="1" applyFill="1" applyBorder="1" applyAlignment="1">
      <alignment horizontal="center" vertical="center" wrapText="1"/>
    </xf>
    <xf numFmtId="166" fontId="17" fillId="7" borderId="15" xfId="0" applyNumberFormat="1" applyFont="1" applyFill="1" applyBorder="1" applyAlignment="1">
      <alignment horizontal="center" vertical="center" wrapText="1"/>
    </xf>
    <xf numFmtId="0" fontId="14" fillId="7" borderId="13" xfId="0" applyFont="1" applyFill="1" applyBorder="1" applyAlignment="1">
      <alignment horizontal="left" vertical="center" wrapText="1"/>
    </xf>
    <xf numFmtId="1" fontId="18" fillId="2" borderId="12" xfId="2" applyNumberFormat="1" applyFont="1" applyFill="1" applyBorder="1" applyAlignment="1">
      <alignment horizontal="center" vertical="center"/>
    </xf>
    <xf numFmtId="1" fontId="18" fillId="0" borderId="15" xfId="2" applyNumberFormat="1" applyFont="1" applyFill="1" applyBorder="1" applyAlignment="1">
      <alignment vertical="center"/>
    </xf>
    <xf numFmtId="1" fontId="18" fillId="2" borderId="16" xfId="2" applyNumberFormat="1" applyFont="1" applyFill="1" applyBorder="1" applyAlignment="1">
      <alignment horizontal="center" vertical="center"/>
    </xf>
    <xf numFmtId="0" fontId="7" fillId="0" borderId="13" xfId="0" applyFont="1" applyBorder="1" applyAlignment="1">
      <alignment horizontal="left" vertical="center"/>
    </xf>
    <xf numFmtId="0" fontId="7" fillId="0" borderId="13" xfId="0" applyFont="1" applyBorder="1" applyAlignment="1">
      <alignment horizontal="center" vertical="center"/>
    </xf>
    <xf numFmtId="9" fontId="7" fillId="0" borderId="13" xfId="0" applyNumberFormat="1" applyFont="1" applyBorder="1" applyAlignment="1">
      <alignment horizontal="center" vertical="center"/>
    </xf>
    <xf numFmtId="1" fontId="7" fillId="0" borderId="13" xfId="0" applyNumberFormat="1" applyFont="1" applyBorder="1" applyAlignment="1">
      <alignment horizontal="center" vertical="center"/>
    </xf>
    <xf numFmtId="1" fontId="18" fillId="2" borderId="14" xfId="2" applyNumberFormat="1" applyFont="1" applyFill="1" applyBorder="1" applyAlignment="1">
      <alignment horizontal="center" vertical="center"/>
    </xf>
    <xf numFmtId="1" fontId="18" fillId="2" borderId="17" xfId="2" applyNumberFormat="1" applyFont="1" applyFill="1" applyBorder="1" applyAlignment="1">
      <alignment horizontal="center" vertical="center"/>
    </xf>
    <xf numFmtId="0" fontId="7" fillId="0" borderId="15" xfId="0" applyFont="1" applyBorder="1" applyAlignment="1">
      <alignment horizontal="left" vertical="center"/>
    </xf>
    <xf numFmtId="0" fontId="7" fillId="0" borderId="15" xfId="0" applyFont="1" applyBorder="1" applyAlignment="1">
      <alignment horizontal="center" vertical="center"/>
    </xf>
    <xf numFmtId="1" fontId="18" fillId="2" borderId="18" xfId="2" applyNumberFormat="1" applyFont="1" applyFill="1" applyBorder="1" applyAlignment="1">
      <alignment horizontal="center" vertical="center"/>
    </xf>
    <xf numFmtId="0" fontId="7" fillId="0" borderId="19" xfId="0" applyFont="1" applyBorder="1" applyAlignment="1">
      <alignment horizontal="left" vertical="center"/>
    </xf>
    <xf numFmtId="0" fontId="7" fillId="0" borderId="19" xfId="0" applyFont="1" applyBorder="1" applyAlignment="1">
      <alignment horizontal="center" vertical="center"/>
    </xf>
    <xf numFmtId="1" fontId="18" fillId="2" borderId="15" xfId="2" applyNumberFormat="1" applyFont="1" applyFill="1" applyBorder="1" applyAlignment="1">
      <alignment horizontal="center" vertical="center"/>
    </xf>
    <xf numFmtId="9" fontId="7" fillId="0" borderId="19" xfId="0" applyNumberFormat="1" applyFont="1" applyBorder="1" applyAlignment="1">
      <alignment horizontal="center" vertical="center"/>
    </xf>
    <xf numFmtId="1" fontId="7" fillId="0" borderId="19" xfId="0" applyNumberFormat="1" applyFont="1" applyBorder="1" applyAlignment="1">
      <alignment horizontal="center" vertical="center"/>
    </xf>
    <xf numFmtId="0" fontId="19" fillId="0" borderId="20" xfId="0" applyFont="1" applyBorder="1" applyAlignment="1">
      <alignment vertical="center"/>
    </xf>
    <xf numFmtId="0" fontId="20" fillId="0" borderId="21" xfId="0" applyFont="1" applyBorder="1" applyAlignment="1">
      <alignment horizontal="right" vertical="center" wrapText="1"/>
    </xf>
    <xf numFmtId="0" fontId="19" fillId="0" borderId="22" xfId="0" applyFont="1" applyBorder="1" applyAlignment="1">
      <alignment vertical="center"/>
    </xf>
    <xf numFmtId="0" fontId="19" fillId="0" borderId="23" xfId="0" applyFont="1" applyBorder="1" applyAlignment="1">
      <alignment vertical="center"/>
    </xf>
    <xf numFmtId="1" fontId="18" fillId="6" borderId="12" xfId="2" applyNumberFormat="1" applyFont="1" applyFill="1" applyBorder="1" applyAlignment="1">
      <alignment horizontal="center" vertical="center"/>
    </xf>
    <xf numFmtId="166" fontId="16" fillId="6" borderId="13" xfId="0" applyNumberFormat="1" applyFont="1" applyFill="1" applyBorder="1" applyAlignment="1">
      <alignment horizontal="center" vertical="center" wrapText="1"/>
    </xf>
    <xf numFmtId="0" fontId="21" fillId="6" borderId="13" xfId="0" applyFont="1" applyFill="1" applyBorder="1" applyAlignment="1">
      <alignment horizontal="left"/>
    </xf>
    <xf numFmtId="0" fontId="22" fillId="0" borderId="15" xfId="0" applyFont="1" applyBorder="1" applyAlignment="1">
      <alignment vertical="center" wrapText="1"/>
    </xf>
    <xf numFmtId="1" fontId="7" fillId="0" borderId="15" xfId="0" applyNumberFormat="1" applyFont="1" applyBorder="1" applyAlignment="1">
      <alignment horizontal="center" vertical="center"/>
    </xf>
    <xf numFmtId="0" fontId="21" fillId="6" borderId="15" xfId="0" applyFont="1" applyFill="1" applyBorder="1" applyAlignment="1">
      <alignment horizontal="center"/>
    </xf>
    <xf numFmtId="0" fontId="21" fillId="6" borderId="15" xfId="0" applyFont="1" applyFill="1" applyBorder="1"/>
    <xf numFmtId="1" fontId="7" fillId="0" borderId="17" xfId="0" applyNumberFormat="1" applyFont="1" applyBorder="1" applyAlignment="1">
      <alignment horizontal="center" vertical="center"/>
    </xf>
    <xf numFmtId="9" fontId="23" fillId="0" borderId="15" xfId="0" applyNumberFormat="1" applyFont="1" applyBorder="1" applyAlignment="1">
      <alignment horizontal="center" vertical="center"/>
    </xf>
    <xf numFmtId="1" fontId="23" fillId="0" borderId="15" xfId="0" applyNumberFormat="1" applyFont="1" applyBorder="1" applyAlignment="1">
      <alignment horizontal="center" vertical="center"/>
    </xf>
    <xf numFmtId="166" fontId="16" fillId="0" borderId="13" xfId="0" applyNumberFormat="1" applyFont="1" applyBorder="1" applyAlignment="1">
      <alignment horizontal="center" vertical="center" wrapText="1"/>
    </xf>
    <xf numFmtId="0" fontId="22" fillId="0" borderId="26" xfId="0" applyFont="1" applyBorder="1" applyAlignment="1">
      <alignment vertical="center" wrapText="1"/>
    </xf>
    <xf numFmtId="0" fontId="7" fillId="0" borderId="15" xfId="0" applyFont="1" applyBorder="1" applyAlignment="1">
      <alignment horizontal="left" vertical="center" wrapText="1"/>
    </xf>
    <xf numFmtId="164" fontId="7" fillId="0" borderId="15" xfId="0" applyNumberFormat="1" applyFont="1" applyBorder="1" applyAlignment="1">
      <alignment horizontal="left" vertical="center"/>
    </xf>
    <xf numFmtId="167" fontId="11" fillId="0" borderId="15" xfId="0" applyNumberFormat="1" applyFont="1" applyBorder="1" applyAlignment="1">
      <alignment horizontal="center" vertical="center"/>
    </xf>
    <xf numFmtId="168" fontId="11" fillId="0" borderId="15" xfId="0" applyNumberFormat="1" applyFont="1" applyBorder="1" applyAlignment="1">
      <alignment horizontal="center" vertical="center"/>
    </xf>
    <xf numFmtId="44" fontId="7" fillId="0" borderId="15" xfId="1" applyFont="1" applyBorder="1" applyAlignment="1" applyProtection="1">
      <alignment horizontal="center" vertical="center"/>
    </xf>
    <xf numFmtId="164" fontId="7" fillId="0" borderId="19" xfId="0" applyNumberFormat="1" applyFont="1" applyBorder="1" applyAlignment="1">
      <alignment horizontal="left" vertical="center"/>
    </xf>
    <xf numFmtId="167" fontId="11" fillId="0" borderId="19" xfId="0" applyNumberFormat="1" applyFont="1" applyBorder="1" applyAlignment="1">
      <alignment horizontal="center" vertical="center"/>
    </xf>
    <xf numFmtId="168" fontId="11" fillId="0" borderId="19" xfId="0" applyNumberFormat="1" applyFont="1" applyBorder="1" applyAlignment="1">
      <alignment horizontal="center" vertical="center"/>
    </xf>
    <xf numFmtId="44" fontId="7" fillId="0" borderId="19" xfId="1" applyFont="1" applyBorder="1" applyAlignment="1" applyProtection="1">
      <alignment horizontal="center" vertical="center"/>
    </xf>
    <xf numFmtId="44" fontId="19" fillId="0" borderId="23" xfId="1" applyFont="1" applyFill="1" applyBorder="1" applyAlignment="1">
      <alignment horizontal="right" vertical="center"/>
    </xf>
    <xf numFmtId="167" fontId="10" fillId="0" borderId="15" xfId="0" applyNumberFormat="1" applyFont="1" applyBorder="1" applyAlignment="1">
      <alignment horizontal="center" vertical="center"/>
    </xf>
    <xf numFmtId="168" fontId="10" fillId="0" borderId="15" xfId="0" applyNumberFormat="1" applyFont="1" applyBorder="1" applyAlignment="1">
      <alignment horizontal="center" vertical="center"/>
    </xf>
    <xf numFmtId="44" fontId="10" fillId="0" borderId="15" xfId="0" applyNumberFormat="1" applyFont="1" applyBorder="1" applyAlignment="1">
      <alignment horizontal="center" vertical="center"/>
    </xf>
    <xf numFmtId="166" fontId="14" fillId="7" borderId="20" xfId="0" applyNumberFormat="1" applyFont="1" applyFill="1" applyBorder="1" applyAlignment="1">
      <alignment horizontal="center" vertical="center" wrapText="1"/>
    </xf>
    <xf numFmtId="166" fontId="14" fillId="7" borderId="27" xfId="0" applyNumberFormat="1" applyFont="1" applyFill="1" applyBorder="1" applyAlignment="1">
      <alignment horizontal="center" vertical="center" wrapText="1"/>
    </xf>
    <xf numFmtId="166" fontId="16" fillId="6" borderId="28" xfId="0" applyNumberFormat="1" applyFont="1" applyFill="1" applyBorder="1" applyAlignment="1">
      <alignment horizontal="center" vertical="center" wrapText="1"/>
    </xf>
    <xf numFmtId="166" fontId="16" fillId="6" borderId="27" xfId="0" applyNumberFormat="1" applyFont="1" applyFill="1" applyBorder="1" applyAlignment="1">
      <alignment horizontal="center" vertical="center" wrapText="1"/>
    </xf>
    <xf numFmtId="44" fontId="7" fillId="0" borderId="20" xfId="0" applyNumberFormat="1" applyFont="1" applyBorder="1" applyAlignment="1">
      <alignment horizontal="center" vertical="center" wrapText="1"/>
    </xf>
    <xf numFmtId="44" fontId="7" fillId="0" borderId="27" xfId="0" applyNumberFormat="1" applyFont="1" applyBorder="1" applyAlignment="1">
      <alignment horizontal="center" vertical="center" wrapText="1"/>
    </xf>
    <xf numFmtId="44" fontId="7" fillId="0" borderId="19" xfId="0" applyNumberFormat="1" applyFont="1" applyBorder="1" applyAlignment="1">
      <alignment horizontal="center" vertical="center" wrapText="1"/>
    </xf>
    <xf numFmtId="44" fontId="7" fillId="0" borderId="29" xfId="0" applyNumberFormat="1" applyFont="1" applyBorder="1" applyAlignment="1">
      <alignment horizontal="center" vertical="center" wrapText="1"/>
    </xf>
    <xf numFmtId="44" fontId="19" fillId="0" borderId="30" xfId="1" applyFont="1" applyFill="1" applyBorder="1" applyAlignment="1">
      <alignment horizontal="right" vertical="center"/>
    </xf>
    <xf numFmtId="165" fontId="24" fillId="8" borderId="21" xfId="0" applyNumberFormat="1" applyFont="1" applyFill="1" applyBorder="1" applyAlignment="1">
      <alignment horizontal="center" vertical="center"/>
    </xf>
    <xf numFmtId="166" fontId="16" fillId="6" borderId="20" xfId="0" applyNumberFormat="1" applyFont="1" applyFill="1" applyBorder="1" applyAlignment="1">
      <alignment horizontal="center" vertical="center" wrapText="1"/>
    </xf>
    <xf numFmtId="166" fontId="16" fillId="6" borderId="32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164" fontId="7" fillId="0" borderId="28" xfId="0" applyNumberFormat="1" applyFont="1" applyBorder="1" applyAlignment="1">
      <alignment horizontal="center" vertical="center"/>
    </xf>
    <xf numFmtId="164" fontId="7" fillId="0" borderId="27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9" fontId="23" fillId="0" borderId="19" xfId="0" applyNumberFormat="1" applyFont="1" applyBorder="1" applyAlignment="1">
      <alignment horizontal="center" vertical="center"/>
    </xf>
    <xf numFmtId="1" fontId="23" fillId="0" borderId="19" xfId="0" applyNumberFormat="1" applyFont="1" applyBorder="1" applyAlignment="1">
      <alignment horizontal="center" vertical="center"/>
    </xf>
    <xf numFmtId="0" fontId="10" fillId="0" borderId="15" xfId="0" applyFont="1" applyBorder="1" applyAlignment="1">
      <alignment vertical="center" wrapText="1"/>
    </xf>
    <xf numFmtId="0" fontId="10" fillId="0" borderId="28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1" fontId="10" fillId="0" borderId="23" xfId="0" applyNumberFormat="1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25" fillId="0" borderId="28" xfId="0" applyFont="1" applyBorder="1" applyAlignment="1">
      <alignment horizontal="center" vertical="center"/>
    </xf>
    <xf numFmtId="0" fontId="27" fillId="10" borderId="14" xfId="0" applyFont="1" applyFill="1" applyBorder="1" applyAlignment="1">
      <alignment horizontal="left" vertical="center"/>
    </xf>
    <xf numFmtId="0" fontId="28" fillId="10" borderId="15" xfId="0" applyFont="1" applyFill="1" applyBorder="1" applyAlignment="1">
      <alignment horizontal="center" vertical="center"/>
    </xf>
    <xf numFmtId="0" fontId="27" fillId="10" borderId="15" xfId="0" applyFont="1" applyFill="1" applyBorder="1" applyAlignment="1">
      <alignment horizontal="center" vertical="center"/>
    </xf>
    <xf numFmtId="0" fontId="27" fillId="10" borderId="15" xfId="0" applyFont="1" applyFill="1" applyBorder="1" applyAlignment="1">
      <alignment horizontal="left" vertical="center" wrapText="1"/>
    </xf>
    <xf numFmtId="0" fontId="29" fillId="10" borderId="13" xfId="0" applyFont="1" applyFill="1" applyBorder="1" applyAlignment="1">
      <alignment horizontal="center" vertical="center"/>
    </xf>
    <xf numFmtId="1" fontId="29" fillId="10" borderId="13" xfId="0" applyNumberFormat="1" applyFont="1" applyFill="1" applyBorder="1" applyAlignment="1">
      <alignment horizontal="center" vertical="center"/>
    </xf>
    <xf numFmtId="0" fontId="27" fillId="10" borderId="15" xfId="0" applyFont="1" applyFill="1" applyBorder="1" applyAlignment="1">
      <alignment horizontal="center"/>
    </xf>
    <xf numFmtId="0" fontId="27" fillId="10" borderId="15" xfId="0" applyFont="1" applyFill="1" applyBorder="1" applyAlignment="1">
      <alignment horizontal="left"/>
    </xf>
    <xf numFmtId="1" fontId="27" fillId="10" borderId="15" xfId="0" applyNumberFormat="1" applyFont="1" applyFill="1" applyBorder="1" applyAlignment="1">
      <alignment horizontal="center" vertical="center"/>
    </xf>
    <xf numFmtId="0" fontId="27" fillId="11" borderId="14" xfId="0" applyFont="1" applyFill="1" applyBorder="1" applyAlignment="1">
      <alignment horizontal="left" vertical="center"/>
    </xf>
    <xf numFmtId="0" fontId="28" fillId="11" borderId="15" xfId="0" applyFont="1" applyFill="1" applyBorder="1" applyAlignment="1">
      <alignment horizontal="center" vertical="center"/>
    </xf>
    <xf numFmtId="0" fontId="27" fillId="11" borderId="15" xfId="0" applyFont="1" applyFill="1" applyBorder="1" applyAlignment="1">
      <alignment horizontal="center"/>
    </xf>
    <xf numFmtId="0" fontId="27" fillId="11" borderId="15" xfId="0" applyFont="1" applyFill="1" applyBorder="1" applyAlignment="1">
      <alignment horizontal="left"/>
    </xf>
    <xf numFmtId="1" fontId="27" fillId="11" borderId="15" xfId="0" applyNumberFormat="1" applyFont="1" applyFill="1" applyBorder="1" applyAlignment="1">
      <alignment horizontal="center" vertical="center"/>
    </xf>
    <xf numFmtId="0" fontId="27" fillId="11" borderId="15" xfId="0" applyFont="1" applyFill="1" applyBorder="1" applyAlignment="1">
      <alignment horizontal="center" vertical="center"/>
    </xf>
    <xf numFmtId="0" fontId="27" fillId="12" borderId="14" xfId="0" applyFont="1" applyFill="1" applyBorder="1" applyAlignment="1">
      <alignment horizontal="left" vertical="center"/>
    </xf>
    <xf numFmtId="0" fontId="28" fillId="12" borderId="15" xfId="0" applyFont="1" applyFill="1" applyBorder="1" applyAlignment="1">
      <alignment horizontal="center" vertical="center"/>
    </xf>
    <xf numFmtId="0" fontId="27" fillId="12" borderId="15" xfId="0" applyFont="1" applyFill="1" applyBorder="1" applyAlignment="1">
      <alignment horizontal="center"/>
    </xf>
    <xf numFmtId="0" fontId="27" fillId="12" borderId="15" xfId="0" applyFont="1" applyFill="1" applyBorder="1" applyAlignment="1">
      <alignment horizontal="left"/>
    </xf>
    <xf numFmtId="1" fontId="27" fillId="12" borderId="15" xfId="0" applyNumberFormat="1" applyFont="1" applyFill="1" applyBorder="1" applyAlignment="1">
      <alignment horizontal="center" vertical="center"/>
    </xf>
    <xf numFmtId="0" fontId="27" fillId="12" borderId="15" xfId="0" applyFont="1" applyFill="1" applyBorder="1" applyAlignment="1">
      <alignment horizontal="center" vertical="center"/>
    </xf>
    <xf numFmtId="0" fontId="27" fillId="12" borderId="33" xfId="0" applyFont="1" applyFill="1" applyBorder="1" applyAlignment="1">
      <alignment horizontal="left" vertical="center"/>
    </xf>
    <xf numFmtId="0" fontId="28" fillId="12" borderId="34" xfId="0" applyFont="1" applyFill="1" applyBorder="1" applyAlignment="1">
      <alignment horizontal="center" vertical="center"/>
    </xf>
    <xf numFmtId="166" fontId="27" fillId="12" borderId="34" xfId="0" applyNumberFormat="1" applyFont="1" applyFill="1" applyBorder="1" applyAlignment="1">
      <alignment horizontal="center" vertical="center"/>
    </xf>
    <xf numFmtId="0" fontId="27" fillId="12" borderId="34" xfId="0" applyFont="1" applyFill="1" applyBorder="1" applyAlignment="1">
      <alignment horizontal="left" vertical="center" wrapText="1"/>
    </xf>
    <xf numFmtId="0" fontId="29" fillId="12" borderId="34" xfId="0" applyFont="1" applyFill="1" applyBorder="1" applyAlignment="1">
      <alignment horizontal="center" vertical="center"/>
    </xf>
    <xf numFmtId="1" fontId="29" fillId="12" borderId="34" xfId="0" applyNumberFormat="1" applyFont="1" applyFill="1" applyBorder="1" applyAlignment="1">
      <alignment horizontal="center" vertical="center"/>
    </xf>
    <xf numFmtId="164" fontId="7" fillId="0" borderId="35" xfId="0" applyNumberFormat="1" applyFont="1" applyBorder="1" applyAlignment="1">
      <alignment horizontal="left" vertical="center"/>
    </xf>
    <xf numFmtId="165" fontId="24" fillId="0" borderId="23" xfId="0" applyNumberFormat="1" applyFont="1" applyBorder="1" applyAlignment="1">
      <alignment horizontal="center" vertical="center"/>
    </xf>
    <xf numFmtId="0" fontId="24" fillId="0" borderId="23" xfId="0" applyFont="1" applyBorder="1" applyAlignment="1">
      <alignment vertical="center"/>
    </xf>
    <xf numFmtId="164" fontId="24" fillId="0" borderId="23" xfId="0" applyNumberFormat="1" applyFont="1" applyBorder="1" applyAlignment="1">
      <alignment vertical="center"/>
    </xf>
    <xf numFmtId="164" fontId="10" fillId="0" borderId="23" xfId="0" applyNumberFormat="1" applyFont="1" applyBorder="1" applyAlignment="1">
      <alignment horizontal="center" vertical="center"/>
    </xf>
    <xf numFmtId="168" fontId="26" fillId="13" borderId="7" xfId="0" applyNumberFormat="1" applyFont="1" applyFill="1" applyBorder="1" applyAlignment="1">
      <alignment horizontal="center" vertical="center"/>
    </xf>
    <xf numFmtId="44" fontId="29" fillId="10" borderId="13" xfId="0" applyNumberFormat="1" applyFont="1" applyFill="1" applyBorder="1" applyAlignment="1">
      <alignment horizontal="left" vertical="center"/>
    </xf>
    <xf numFmtId="9" fontId="27" fillId="10" borderId="15" xfId="0" applyNumberFormat="1" applyFont="1" applyFill="1" applyBorder="1" applyAlignment="1">
      <alignment horizontal="left" vertical="center"/>
    </xf>
    <xf numFmtId="9" fontId="27" fillId="11" borderId="15" xfId="0" applyNumberFormat="1" applyFont="1" applyFill="1" applyBorder="1" applyAlignment="1">
      <alignment horizontal="left" vertical="center"/>
    </xf>
    <xf numFmtId="10" fontId="27" fillId="12" borderId="15" xfId="0" applyNumberFormat="1" applyFont="1" applyFill="1" applyBorder="1" applyAlignment="1">
      <alignment horizontal="left" vertical="center"/>
    </xf>
    <xf numFmtId="169" fontId="27" fillId="12" borderId="15" xfId="0" applyNumberFormat="1" applyFont="1" applyFill="1" applyBorder="1" applyAlignment="1">
      <alignment horizontal="left" vertical="center"/>
    </xf>
    <xf numFmtId="44" fontId="29" fillId="12" borderId="34" xfId="0" applyNumberFormat="1" applyFont="1" applyFill="1" applyBorder="1" applyAlignment="1">
      <alignment horizontal="left" vertical="center"/>
    </xf>
    <xf numFmtId="164" fontId="7" fillId="0" borderId="35" xfId="0" applyNumberFormat="1" applyFont="1" applyBorder="1" applyAlignment="1">
      <alignment horizontal="center" vertical="center"/>
    </xf>
    <xf numFmtId="164" fontId="7" fillId="0" borderId="29" xfId="0" applyNumberFormat="1" applyFont="1" applyBorder="1" applyAlignment="1">
      <alignment horizontal="center" vertical="center"/>
    </xf>
    <xf numFmtId="164" fontId="10" fillId="0" borderId="30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164" fontId="30" fillId="0" borderId="36" xfId="0" applyNumberFormat="1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165" fontId="27" fillId="10" borderId="32" xfId="0" applyNumberFormat="1" applyFont="1" applyFill="1" applyBorder="1" applyAlignment="1">
      <alignment horizontal="left" vertical="center"/>
    </xf>
    <xf numFmtId="165" fontId="27" fillId="10" borderId="37" xfId="0" applyNumberFormat="1" applyFont="1" applyFill="1" applyBorder="1" applyAlignment="1">
      <alignment horizontal="left" vertical="center"/>
    </xf>
    <xf numFmtId="165" fontId="27" fillId="10" borderId="27" xfId="0" applyNumberFormat="1" applyFont="1" applyFill="1" applyBorder="1" applyAlignment="1">
      <alignment horizontal="left" vertical="center"/>
    </xf>
    <xf numFmtId="165" fontId="27" fillId="10" borderId="38" xfId="0" applyNumberFormat="1" applyFont="1" applyFill="1" applyBorder="1" applyAlignment="1">
      <alignment horizontal="left" vertical="center"/>
    </xf>
    <xf numFmtId="0" fontId="31" fillId="0" borderId="0" xfId="0" applyFont="1"/>
    <xf numFmtId="165" fontId="27" fillId="11" borderId="27" xfId="0" applyNumberFormat="1" applyFont="1" applyFill="1" applyBorder="1" applyAlignment="1">
      <alignment horizontal="left" vertical="center"/>
    </xf>
    <xf numFmtId="165" fontId="27" fillId="11" borderId="38" xfId="0" applyNumberFormat="1" applyFont="1" applyFill="1" applyBorder="1" applyAlignment="1">
      <alignment horizontal="left" vertical="center"/>
    </xf>
    <xf numFmtId="165" fontId="27" fillId="12" borderId="27" xfId="0" applyNumberFormat="1" applyFont="1" applyFill="1" applyBorder="1" applyAlignment="1">
      <alignment horizontal="left" vertical="center"/>
    </xf>
    <xf numFmtId="165" fontId="27" fillId="12" borderId="38" xfId="0" applyNumberFormat="1" applyFont="1" applyFill="1" applyBorder="1" applyAlignment="1">
      <alignment horizontal="left" vertical="center"/>
    </xf>
    <xf numFmtId="165" fontId="27" fillId="12" borderId="39" xfId="0" applyNumberFormat="1" applyFont="1" applyFill="1" applyBorder="1" applyAlignment="1">
      <alignment horizontal="left" vertical="center"/>
    </xf>
    <xf numFmtId="165" fontId="27" fillId="12" borderId="40" xfId="0" applyNumberFormat="1" applyFont="1" applyFill="1" applyBorder="1" applyAlignment="1">
      <alignment horizontal="left" vertical="center"/>
    </xf>
    <xf numFmtId="8" fontId="7" fillId="0" borderId="15" xfId="1" applyNumberFormat="1" applyFont="1" applyBorder="1" applyAlignment="1" applyProtection="1">
      <alignment horizontal="center" vertical="center"/>
    </xf>
    <xf numFmtId="164" fontId="7" fillId="15" borderId="15" xfId="0" applyNumberFormat="1" applyFont="1" applyFill="1" applyBorder="1" applyAlignment="1">
      <alignment horizontal="left" vertical="center"/>
    </xf>
    <xf numFmtId="1" fontId="18" fillId="2" borderId="24" xfId="2" applyNumberFormat="1" applyFont="1" applyFill="1" applyBorder="1" applyAlignment="1">
      <alignment horizontal="center" vertical="center"/>
    </xf>
    <xf numFmtId="1" fontId="18" fillId="2" borderId="25" xfId="2" applyNumberFormat="1" applyFont="1" applyFill="1" applyBorder="1" applyAlignment="1">
      <alignment horizontal="center" vertical="center"/>
    </xf>
    <xf numFmtId="1" fontId="18" fillId="2" borderId="31" xfId="2" applyNumberFormat="1" applyFont="1" applyFill="1" applyBorder="1" applyAlignment="1">
      <alignment horizontal="center" vertical="center"/>
    </xf>
    <xf numFmtId="0" fontId="26" fillId="9" borderId="7" xfId="0" applyFont="1" applyFill="1" applyBorder="1" applyAlignment="1">
      <alignment horizontal="center" vertical="center"/>
    </xf>
    <xf numFmtId="0" fontId="26" fillId="9" borderId="11" xfId="0" applyFont="1" applyFill="1" applyBorder="1" applyAlignment="1">
      <alignment horizontal="center" vertical="center"/>
    </xf>
    <xf numFmtId="0" fontId="26" fillId="9" borderId="8" xfId="0" applyFont="1" applyFill="1" applyBorder="1" applyAlignment="1">
      <alignment horizontal="center" vertical="center"/>
    </xf>
    <xf numFmtId="164" fontId="26" fillId="9" borderId="7" xfId="0" applyNumberFormat="1" applyFont="1" applyFill="1" applyBorder="1" applyAlignment="1">
      <alignment horizontal="center" vertical="center"/>
    </xf>
    <xf numFmtId="164" fontId="26" fillId="9" borderId="8" xfId="0" applyNumberFormat="1" applyFont="1" applyFill="1" applyBorder="1" applyAlignment="1">
      <alignment vertical="center"/>
    </xf>
    <xf numFmtId="0" fontId="26" fillId="13" borderId="7" xfId="0" applyFont="1" applyFill="1" applyBorder="1" applyAlignment="1">
      <alignment horizontal="center" vertical="center"/>
    </xf>
    <xf numFmtId="0" fontId="26" fillId="13" borderId="8" xfId="0" applyFont="1" applyFill="1" applyBorder="1" applyAlignment="1">
      <alignment vertical="center"/>
    </xf>
    <xf numFmtId="0" fontId="26" fillId="4" borderId="7" xfId="0" applyFont="1" applyFill="1" applyBorder="1" applyAlignment="1">
      <alignment horizontal="center" vertical="center" wrapText="1"/>
    </xf>
    <xf numFmtId="0" fontId="26" fillId="4" borderId="11" xfId="0" applyFont="1" applyFill="1" applyBorder="1" applyAlignment="1">
      <alignment horizontal="center" vertical="center" wrapText="1"/>
    </xf>
    <xf numFmtId="0" fontId="26" fillId="4" borderId="8" xfId="0" applyFont="1" applyFill="1" applyBorder="1" applyAlignment="1">
      <alignment horizontal="center" vertical="center" wrapText="1"/>
    </xf>
    <xf numFmtId="164" fontId="26" fillId="4" borderId="7" xfId="0" applyNumberFormat="1" applyFont="1" applyFill="1" applyBorder="1" applyAlignment="1">
      <alignment horizontal="center" vertical="center"/>
    </xf>
    <xf numFmtId="164" fontId="26" fillId="4" borderId="8" xfId="0" applyNumberFormat="1" applyFont="1" applyFill="1" applyBorder="1" applyAlignment="1">
      <alignment horizontal="center" vertical="center"/>
    </xf>
    <xf numFmtId="0" fontId="12" fillId="6" borderId="7" xfId="0" applyFont="1" applyFill="1" applyBorder="1" applyAlignment="1">
      <alignment horizontal="center" vertical="center"/>
    </xf>
    <xf numFmtId="0" fontId="12" fillId="6" borderId="11" xfId="0" applyFont="1" applyFill="1" applyBorder="1" applyAlignment="1">
      <alignment horizontal="center" vertical="center"/>
    </xf>
    <xf numFmtId="0" fontId="12" fillId="6" borderId="2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166" fontId="16" fillId="0" borderId="19" xfId="0" applyNumberFormat="1" applyFont="1" applyBorder="1" applyAlignment="1">
      <alignment horizontal="center" vertical="center" wrapText="1"/>
    </xf>
    <xf numFmtId="166" fontId="16" fillId="0" borderId="26" xfId="0" applyNumberFormat="1" applyFont="1" applyBorder="1" applyAlignment="1">
      <alignment horizontal="center" vertical="center" wrapText="1"/>
    </xf>
    <xf numFmtId="166" fontId="16" fillId="0" borderId="13" xfId="0" applyNumberFormat="1" applyFont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0" fontId="5" fillId="3" borderId="1" xfId="6" applyFont="1" applyFill="1" applyBorder="1" applyAlignment="1">
      <alignment horizontal="center"/>
    </xf>
    <xf numFmtId="0" fontId="5" fillId="3" borderId="2" xfId="6" applyFont="1" applyFill="1" applyBorder="1" applyAlignment="1">
      <alignment horizontal="center"/>
    </xf>
    <xf numFmtId="0" fontId="3" fillId="3" borderId="1" xfId="6" applyFont="1" applyFill="1" applyBorder="1" applyAlignment="1">
      <alignment horizontal="left" vertical="top" wrapText="1"/>
    </xf>
    <xf numFmtId="0" fontId="3" fillId="3" borderId="2" xfId="6" applyFont="1" applyFill="1" applyBorder="1" applyAlignment="1">
      <alignment horizontal="left" vertical="top" wrapText="1"/>
    </xf>
    <xf numFmtId="0" fontId="3" fillId="3" borderId="3" xfId="6" applyFont="1" applyFill="1" applyBorder="1" applyAlignment="1">
      <alignment horizontal="left" vertical="top" wrapText="1"/>
    </xf>
    <xf numFmtId="0" fontId="3" fillId="3" borderId="4" xfId="6" applyFont="1" applyFill="1" applyBorder="1" applyAlignment="1">
      <alignment horizontal="left" vertical="top" wrapText="1"/>
    </xf>
    <xf numFmtId="0" fontId="3" fillId="3" borderId="5" xfId="6" applyFont="1" applyFill="1" applyBorder="1" applyAlignment="1">
      <alignment horizontal="left" vertical="top" wrapText="1"/>
    </xf>
    <xf numFmtId="0" fontId="3" fillId="3" borderId="6" xfId="6" applyFont="1" applyFill="1" applyBorder="1" applyAlignment="1">
      <alignment horizontal="left" vertical="top" wrapText="1"/>
    </xf>
  </cellXfs>
  <cellStyles count="13">
    <cellStyle name="Currency" xfId="1" builtinId="4"/>
    <cellStyle name="Currency 2" xfId="3" xr:uid="{00000000-0005-0000-0000-000031000000}"/>
    <cellStyle name="Currency 3" xfId="4" xr:uid="{00000000-0005-0000-0000-000032000000}"/>
    <cellStyle name="Currency 4" xfId="5" xr:uid="{00000000-0005-0000-0000-000033000000}"/>
    <cellStyle name="Normal" xfId="0" builtinId="0"/>
    <cellStyle name="Normal 2" xfId="6" xr:uid="{00000000-0005-0000-0000-000034000000}"/>
    <cellStyle name="Normal 2 3" xfId="7" xr:uid="{00000000-0005-0000-0000-000035000000}"/>
    <cellStyle name="Normal 3" xfId="8" xr:uid="{00000000-0005-0000-0000-000036000000}"/>
    <cellStyle name="Normal 4" xfId="9" xr:uid="{00000000-0005-0000-0000-000037000000}"/>
    <cellStyle name="Note" xfId="2" builtinId="10"/>
    <cellStyle name="Percent 2" xfId="10" xr:uid="{00000000-0005-0000-0000-000038000000}"/>
    <cellStyle name="Percent 3" xfId="11" xr:uid="{00000000-0005-0000-0000-000039000000}"/>
    <cellStyle name="Style 1" xfId="12" xr:uid="{00000000-0005-0000-0000-00003A000000}"/>
  </cellStyles>
  <dxfs count="0"/>
  <tableStyles count="0" defaultTableStyle="TableStyleMedium9" defaultPivotStyle="PivotStyleLight16"/>
  <colors>
    <mruColors>
      <color rgb="FF4A4C4C"/>
      <color rgb="FF00A6A5"/>
      <color rgb="FF00C8C3"/>
      <color rgb="FF00A8A4"/>
      <color rgb="FF00DED9"/>
      <color rgb="FF00BCB8"/>
      <color rgb="FF00496A"/>
      <color rgb="FF013554"/>
      <color rgb="FF001521"/>
      <color rgb="FF00DA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457200</xdr:colOff>
      <xdr:row>2</xdr:row>
      <xdr:rowOff>0</xdr:rowOff>
    </xdr:from>
    <xdr:ext cx="184731" cy="3026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186940" y="1076325"/>
          <a:ext cx="184150" cy="3022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3026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729740" y="1076325"/>
          <a:ext cx="184150" cy="3022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Integral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Integral">
      <a:majorFont>
        <a:latin typeface="Tw Cen MT Condensed"/>
        <a:ea typeface=""/>
        <a:cs typeface=""/>
        <a:font script="Grek" typeface="Calibri"/>
        <a:font script="Cyrl" typeface="Calibri"/>
        <a:font script="Jpan" typeface="メイリオ"/>
        <a:font script="Hang" typeface="HY얕은샘물M"/>
        <a:font script="Hans" typeface="华文仿宋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Tw Cen MT"/>
        <a:ea typeface=""/>
        <a:cs typeface=""/>
        <a:font script="Grek" typeface="Calibri"/>
        <a:font script="Cyrl" typeface="Calibri"/>
        <a:font script="Jpan" typeface="メイリオ"/>
        <a:font script="Hang" typeface="HY얕은샘물M"/>
        <a:font script="Hans" typeface="华文仿宋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Integral">
      <a:fillStyleLst>
        <a:solidFill>
          <a:schemeClr val="phClr"/>
        </a:solidFill>
        <a:gradFill rotWithShape="1">
          <a:gsLst>
            <a:gs pos="0">
              <a:schemeClr val="phClr">
                <a:tint val="83000"/>
                <a:satMod val="100000"/>
                <a:lumMod val="100000"/>
              </a:schemeClr>
            </a:gs>
            <a:gs pos="100000">
              <a:schemeClr val="phClr">
                <a:tint val="61000"/>
                <a:satMod val="150000"/>
                <a:lumMod val="10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tint val="100000"/>
                <a:shade val="85000"/>
                <a:satMod val="100000"/>
                <a:lumMod val="100000"/>
              </a:schemeClr>
            </a:gs>
            <a:gs pos="100000">
              <a:schemeClr val="phClr">
                <a:tint val="90000"/>
                <a:shade val="100000"/>
                <a:satMod val="150000"/>
                <a:lumMod val="10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12700" dir="5400000" algn="ctr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76200" dist="25400" dir="5400000" algn="ct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flat" dir="t">
              <a:rot lat="0" lon="0" rev="3600000"/>
            </a:lightRig>
          </a:scene3d>
          <a:sp3d contourW="12700" prstMaterial="flat">
            <a:bevelT w="38100" h="44450" prst="angle"/>
            <a:contourClr>
              <a:schemeClr val="phClr">
                <a:shade val="35000"/>
                <a:satMod val="160000"/>
              </a:schemeClr>
            </a:contourClr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hade val="85000"/>
            <a:satMod val="125000"/>
          </a:schemeClr>
        </a:solidFill>
        <a:blipFill rotWithShape="1">
          <a:tile tx="0" ty="0" sx="40000" sy="40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  <pageSetUpPr fitToPage="1"/>
  </sheetPr>
  <dimension ref="A1:AJ112"/>
  <sheetViews>
    <sheetView showGridLines="0" tabSelected="1" zoomScale="70" zoomScaleNormal="70" zoomScaleSheetLayoutView="85" workbookViewId="0">
      <pane ySplit="3" topLeftCell="A4" activePane="bottomLeft" state="frozen"/>
      <selection pane="bottomLeft" activeCell="I2" sqref="I2:R2"/>
    </sheetView>
  </sheetViews>
  <sheetFormatPr defaultColWidth="9" defaultRowHeight="15.6"/>
  <cols>
    <col min="1" max="1" width="4.09765625" style="34" customWidth="1"/>
    <col min="2" max="2" width="9.19921875" style="34" customWidth="1"/>
    <col min="3" max="3" width="9.3984375" style="34" customWidth="1"/>
    <col min="4" max="4" width="68.8984375" style="34" customWidth="1"/>
    <col min="5" max="5" width="11.59765625" style="35" customWidth="1"/>
    <col min="6" max="6" width="10.59765625" style="34" customWidth="1"/>
    <col min="7" max="7" width="11.59765625" style="35" customWidth="1"/>
    <col min="8" max="8" width="14" style="35" customWidth="1"/>
    <col min="9" max="9" width="14.09765625" style="34" customWidth="1"/>
    <col min="10" max="10" width="14.69921875" style="34" customWidth="1"/>
    <col min="11" max="12" width="14" style="35" customWidth="1"/>
    <col min="13" max="14" width="12.59765625" style="34" customWidth="1"/>
    <col min="15" max="15" width="14" style="34" customWidth="1"/>
    <col min="16" max="16" width="14.19921875" style="34" customWidth="1"/>
    <col min="17" max="18" width="15.19921875" style="36" customWidth="1"/>
    <col min="19" max="16384" width="9" style="34"/>
  </cols>
  <sheetData>
    <row r="1" spans="1:36" ht="21">
      <c r="A1" s="189" t="s">
        <v>0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1"/>
    </row>
    <row r="2" spans="1:36" s="28" customFormat="1" ht="63" customHeight="1">
      <c r="A2" s="192" t="s">
        <v>191</v>
      </c>
      <c r="B2" s="193"/>
      <c r="C2" s="193"/>
      <c r="D2" s="193"/>
      <c r="E2" s="193"/>
      <c r="F2" s="193"/>
      <c r="G2" s="193"/>
      <c r="H2" s="194"/>
      <c r="I2" s="193" t="s">
        <v>192</v>
      </c>
      <c r="J2" s="193"/>
      <c r="K2" s="193"/>
      <c r="L2" s="193"/>
      <c r="M2" s="193"/>
      <c r="N2" s="193"/>
      <c r="O2" s="193"/>
      <c r="P2" s="193"/>
      <c r="Q2" s="193"/>
      <c r="R2" s="194"/>
    </row>
    <row r="3" spans="1:36" s="29" customFormat="1" ht="59.4" customHeight="1">
      <c r="A3" s="37" t="s">
        <v>1</v>
      </c>
      <c r="B3" s="38" t="s">
        <v>2</v>
      </c>
      <c r="C3" s="38" t="s">
        <v>3</v>
      </c>
      <c r="D3" s="39" t="s">
        <v>4</v>
      </c>
      <c r="E3" s="38" t="s">
        <v>5</v>
      </c>
      <c r="F3" s="38" t="s">
        <v>6</v>
      </c>
      <c r="G3" s="38" t="s">
        <v>7</v>
      </c>
      <c r="H3" s="38" t="s">
        <v>8</v>
      </c>
      <c r="I3" s="38" t="s">
        <v>9</v>
      </c>
      <c r="J3" s="38" t="s">
        <v>10</v>
      </c>
      <c r="K3" s="38" t="s">
        <v>11</v>
      </c>
      <c r="L3" s="38" t="s">
        <v>12</v>
      </c>
      <c r="M3" s="38" t="s">
        <v>13</v>
      </c>
      <c r="N3" s="38" t="s">
        <v>14</v>
      </c>
      <c r="O3" s="38" t="s">
        <v>15</v>
      </c>
      <c r="P3" s="38" t="s">
        <v>16</v>
      </c>
      <c r="Q3" s="90" t="s">
        <v>17</v>
      </c>
      <c r="R3" s="91" t="s">
        <v>18</v>
      </c>
    </row>
    <row r="4" spans="1:36" s="30" customFormat="1" ht="18" customHeight="1">
      <c r="A4" s="40"/>
      <c r="B4" s="41"/>
      <c r="C4" s="42">
        <v>1</v>
      </c>
      <c r="D4" s="43" t="s">
        <v>19</v>
      </c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92"/>
      <c r="R4" s="93"/>
      <c r="S4" s="29"/>
      <c r="T4" s="29"/>
    </row>
    <row r="5" spans="1:36" ht="18" customHeight="1">
      <c r="A5" s="44">
        <f>IF(G5&lt;&gt;"",1+MAX($A$3:A4),"")</f>
        <v>1</v>
      </c>
      <c r="B5" s="45"/>
      <c r="C5" s="46"/>
      <c r="D5" s="47" t="s">
        <v>20</v>
      </c>
      <c r="E5" s="48">
        <v>1</v>
      </c>
      <c r="F5" s="48" t="s">
        <v>21</v>
      </c>
      <c r="G5" s="49">
        <v>0</v>
      </c>
      <c r="H5" s="50">
        <f t="shared" ref="H5:H11" si="0">(G5*E5)+E5</f>
        <v>1</v>
      </c>
      <c r="I5" s="173">
        <v>0</v>
      </c>
      <c r="J5" s="173">
        <f t="shared" ref="J5" si="1">I5*H5</f>
        <v>0</v>
      </c>
      <c r="K5" s="79">
        <v>1</v>
      </c>
      <c r="L5" s="80">
        <f t="shared" ref="L5" si="2">+K5*H5</f>
        <v>1</v>
      </c>
      <c r="M5" s="172">
        <v>1800</v>
      </c>
      <c r="N5" s="78">
        <f t="shared" ref="N5" si="3">K5*M5</f>
        <v>1800</v>
      </c>
      <c r="O5" s="78">
        <f t="shared" ref="O5" si="4">M5*L5</f>
        <v>1800</v>
      </c>
      <c r="P5" s="78">
        <f t="shared" ref="P5" si="5">I5+N5</f>
        <v>1800</v>
      </c>
      <c r="Q5" s="94">
        <f t="shared" ref="Q5" si="6">P5*H5</f>
        <v>1800</v>
      </c>
      <c r="R5" s="95"/>
      <c r="S5" s="29"/>
      <c r="T5" s="29"/>
    </row>
    <row r="6" spans="1:36" ht="18" customHeight="1">
      <c r="A6" s="51">
        <f>IF(G6&lt;&gt;"",1+MAX($A$3:A5),"")</f>
        <v>2</v>
      </c>
      <c r="B6" s="45"/>
      <c r="C6" s="52"/>
      <c r="D6" s="53" t="s">
        <v>22</v>
      </c>
      <c r="E6" s="54">
        <v>1</v>
      </c>
      <c r="F6" s="54" t="s">
        <v>21</v>
      </c>
      <c r="G6" s="49">
        <v>0</v>
      </c>
      <c r="H6" s="50">
        <f t="shared" si="0"/>
        <v>1</v>
      </c>
      <c r="I6" s="173">
        <v>0</v>
      </c>
      <c r="J6" s="173">
        <f t="shared" ref="J6:J11" si="7">I6*H6</f>
        <v>0</v>
      </c>
      <c r="K6" s="79">
        <v>1</v>
      </c>
      <c r="L6" s="80">
        <f t="shared" ref="L6:L11" si="8">+K6*H6</f>
        <v>1</v>
      </c>
      <c r="M6" s="172">
        <v>10000</v>
      </c>
      <c r="N6" s="78">
        <f t="shared" ref="N6:N11" si="9">K6*M6</f>
        <v>10000</v>
      </c>
      <c r="O6" s="78">
        <f t="shared" ref="O6:O11" si="10">M6*L6</f>
        <v>10000</v>
      </c>
      <c r="P6" s="78">
        <f t="shared" ref="P6:P11" si="11">I6+N6</f>
        <v>10000</v>
      </c>
      <c r="Q6" s="94">
        <f t="shared" ref="Q6:Q11" si="12">P6*H6</f>
        <v>10000</v>
      </c>
      <c r="R6" s="95"/>
      <c r="S6" s="29"/>
      <c r="T6" s="29"/>
    </row>
    <row r="7" spans="1:36" ht="18" customHeight="1">
      <c r="A7" s="51">
        <f>IF(G7&lt;&gt;"",1+MAX($A$3:A6),"")</f>
        <v>3</v>
      </c>
      <c r="B7" s="45"/>
      <c r="C7" s="52"/>
      <c r="D7" s="53" t="s">
        <v>23</v>
      </c>
      <c r="E7" s="54">
        <v>1</v>
      </c>
      <c r="F7" s="54" t="s">
        <v>21</v>
      </c>
      <c r="G7" s="49">
        <v>0</v>
      </c>
      <c r="H7" s="50">
        <f t="shared" si="0"/>
        <v>1</v>
      </c>
      <c r="I7" s="173">
        <v>0</v>
      </c>
      <c r="J7" s="173">
        <f t="shared" si="7"/>
        <v>0</v>
      </c>
      <c r="K7" s="79">
        <v>1</v>
      </c>
      <c r="L7" s="80">
        <f t="shared" si="8"/>
        <v>1</v>
      </c>
      <c r="M7" s="172">
        <v>2500</v>
      </c>
      <c r="N7" s="78">
        <f t="shared" si="9"/>
        <v>2500</v>
      </c>
      <c r="O7" s="78">
        <f t="shared" si="10"/>
        <v>2500</v>
      </c>
      <c r="P7" s="78">
        <f t="shared" si="11"/>
        <v>2500</v>
      </c>
      <c r="Q7" s="94">
        <f t="shared" si="12"/>
        <v>2500</v>
      </c>
      <c r="R7" s="95"/>
      <c r="S7" s="29"/>
      <c r="T7" s="29"/>
    </row>
    <row r="8" spans="1:36" ht="18" customHeight="1">
      <c r="A8" s="51">
        <f>IF(G8&lt;&gt;"",1+MAX($A$3:A7),"")</f>
        <v>4</v>
      </c>
      <c r="B8" s="45"/>
      <c r="C8" s="52"/>
      <c r="D8" s="53" t="s">
        <v>24</v>
      </c>
      <c r="E8" s="54">
        <v>1</v>
      </c>
      <c r="F8" s="54" t="s">
        <v>21</v>
      </c>
      <c r="G8" s="49">
        <v>0</v>
      </c>
      <c r="H8" s="50">
        <f t="shared" si="0"/>
        <v>1</v>
      </c>
      <c r="I8" s="173">
        <v>0</v>
      </c>
      <c r="J8" s="173">
        <f t="shared" si="7"/>
        <v>0</v>
      </c>
      <c r="K8" s="79">
        <v>1</v>
      </c>
      <c r="L8" s="80">
        <f t="shared" si="8"/>
        <v>1</v>
      </c>
      <c r="M8" s="172">
        <v>2000</v>
      </c>
      <c r="N8" s="78">
        <f t="shared" si="9"/>
        <v>2000</v>
      </c>
      <c r="O8" s="78">
        <f t="shared" si="10"/>
        <v>2000</v>
      </c>
      <c r="P8" s="78">
        <f t="shared" si="11"/>
        <v>2000</v>
      </c>
      <c r="Q8" s="94">
        <f t="shared" si="12"/>
        <v>2000</v>
      </c>
      <c r="R8" s="95"/>
    </row>
    <row r="9" spans="1:36" ht="18" customHeight="1">
      <c r="A9" s="51">
        <f>IF(G9&lt;&gt;"",1+MAX($A$3:A8),"")</f>
        <v>5</v>
      </c>
      <c r="B9" s="45"/>
      <c r="C9" s="52"/>
      <c r="D9" s="53" t="s">
        <v>25</v>
      </c>
      <c r="E9" s="54">
        <v>1</v>
      </c>
      <c r="F9" s="54" t="s">
        <v>21</v>
      </c>
      <c r="G9" s="49">
        <v>0</v>
      </c>
      <c r="H9" s="50">
        <f t="shared" si="0"/>
        <v>1</v>
      </c>
      <c r="I9" s="173">
        <v>0</v>
      </c>
      <c r="J9" s="173">
        <f t="shared" si="7"/>
        <v>0</v>
      </c>
      <c r="K9" s="79">
        <v>1</v>
      </c>
      <c r="L9" s="80">
        <f t="shared" si="8"/>
        <v>1</v>
      </c>
      <c r="M9" s="172">
        <v>12000</v>
      </c>
      <c r="N9" s="78">
        <f t="shared" si="9"/>
        <v>12000</v>
      </c>
      <c r="O9" s="78">
        <f t="shared" si="10"/>
        <v>12000</v>
      </c>
      <c r="P9" s="78">
        <f t="shared" si="11"/>
        <v>12000</v>
      </c>
      <c r="Q9" s="94">
        <f t="shared" si="12"/>
        <v>12000</v>
      </c>
      <c r="R9" s="95"/>
    </row>
    <row r="10" spans="1:36" ht="18" customHeight="1">
      <c r="A10" s="51">
        <f>IF(G10&lt;&gt;"",1+MAX($A$3:A9),"")</f>
        <v>6</v>
      </c>
      <c r="B10" s="45"/>
      <c r="C10" s="52"/>
      <c r="D10" s="53" t="s">
        <v>26</v>
      </c>
      <c r="E10" s="54">
        <v>1</v>
      </c>
      <c r="F10" s="54" t="s">
        <v>21</v>
      </c>
      <c r="G10" s="49">
        <v>0</v>
      </c>
      <c r="H10" s="50">
        <f t="shared" si="0"/>
        <v>1</v>
      </c>
      <c r="I10" s="173">
        <v>0</v>
      </c>
      <c r="J10" s="173">
        <f t="shared" si="7"/>
        <v>0</v>
      </c>
      <c r="K10" s="79">
        <v>1</v>
      </c>
      <c r="L10" s="80">
        <f t="shared" si="8"/>
        <v>1</v>
      </c>
      <c r="M10" s="172">
        <v>3500</v>
      </c>
      <c r="N10" s="78">
        <f t="shared" si="9"/>
        <v>3500</v>
      </c>
      <c r="O10" s="78">
        <f t="shared" si="10"/>
        <v>3500</v>
      </c>
      <c r="P10" s="78">
        <f t="shared" si="11"/>
        <v>3500</v>
      </c>
      <c r="Q10" s="94">
        <f t="shared" si="12"/>
        <v>3500</v>
      </c>
      <c r="R10" s="95"/>
    </row>
    <row r="11" spans="1:36" ht="18" customHeight="1">
      <c r="A11" s="51">
        <f>IF(G11&lt;&gt;"",1+MAX($A$3:A10),"")</f>
        <v>7</v>
      </c>
      <c r="B11" s="45"/>
      <c r="C11" s="55"/>
      <c r="D11" s="56" t="s">
        <v>27</v>
      </c>
      <c r="E11" s="57">
        <v>1</v>
      </c>
      <c r="F11" s="57" t="s">
        <v>21</v>
      </c>
      <c r="G11" s="49">
        <v>0</v>
      </c>
      <c r="H11" s="50">
        <f t="shared" si="0"/>
        <v>1</v>
      </c>
      <c r="I11" s="173">
        <v>0</v>
      </c>
      <c r="J11" s="173">
        <f t="shared" si="7"/>
        <v>0</v>
      </c>
      <c r="K11" s="79">
        <v>1</v>
      </c>
      <c r="L11" s="80">
        <f t="shared" si="8"/>
        <v>1</v>
      </c>
      <c r="M11" s="172">
        <v>7500</v>
      </c>
      <c r="N11" s="78">
        <f t="shared" si="9"/>
        <v>7500</v>
      </c>
      <c r="O11" s="78">
        <f t="shared" si="10"/>
        <v>7500</v>
      </c>
      <c r="P11" s="78">
        <f t="shared" si="11"/>
        <v>7500</v>
      </c>
      <c r="Q11" s="94">
        <f t="shared" si="12"/>
        <v>7500</v>
      </c>
      <c r="R11" s="95"/>
    </row>
    <row r="12" spans="1:36" customFormat="1" ht="18" customHeight="1">
      <c r="A12" s="52" t="str">
        <f>IF(G12&lt;&gt;"",1+MAX($A$3:A11),"")</f>
        <v/>
      </c>
      <c r="B12" s="45"/>
      <c r="C12" s="58"/>
      <c r="D12" s="56"/>
      <c r="E12" s="57"/>
      <c r="F12" s="57"/>
      <c r="G12" s="59"/>
      <c r="H12" s="60"/>
      <c r="I12" s="82"/>
      <c r="J12" s="82"/>
      <c r="K12" s="83"/>
      <c r="L12" s="84"/>
      <c r="M12" s="85"/>
      <c r="N12" s="82"/>
      <c r="O12" s="82"/>
      <c r="P12" s="82"/>
      <c r="Q12" s="96"/>
      <c r="R12" s="97"/>
    </row>
    <row r="13" spans="1:36" s="29" customFormat="1" ht="18">
      <c r="A13" s="58" t="str">
        <f>IF(G13&lt;&gt;"",1+MAX($A$3:A12),"")</f>
        <v/>
      </c>
      <c r="B13" s="58"/>
      <c r="C13" s="61"/>
      <c r="D13" s="62" t="s">
        <v>28</v>
      </c>
      <c r="E13" s="63"/>
      <c r="F13" s="64"/>
      <c r="G13" s="64"/>
      <c r="H13" s="64"/>
      <c r="I13" s="86"/>
      <c r="J13" s="86"/>
      <c r="K13" s="64"/>
      <c r="L13" s="64"/>
      <c r="M13" s="86"/>
      <c r="N13" s="86"/>
      <c r="O13" s="86"/>
      <c r="P13" s="86"/>
      <c r="Q13" s="98"/>
      <c r="R13" s="99">
        <f>SUM(Q4:Q13)</f>
        <v>39300</v>
      </c>
    </row>
    <row r="14" spans="1:36" s="29" customFormat="1">
      <c r="A14" s="174" t="str">
        <f>IF(G14&lt;&gt;"",1+MAX($A$3:A13),"")</f>
        <v/>
      </c>
      <c r="B14" s="175"/>
      <c r="C14" s="175"/>
      <c r="D14" s="175"/>
      <c r="E14" s="175"/>
      <c r="F14" s="175"/>
      <c r="G14" s="175"/>
      <c r="H14" s="175"/>
      <c r="I14" s="175"/>
      <c r="J14" s="175"/>
      <c r="K14" s="175"/>
      <c r="L14" s="175"/>
      <c r="M14" s="175"/>
      <c r="N14" s="175"/>
      <c r="O14" s="175"/>
      <c r="P14" s="175"/>
      <c r="Q14" s="175"/>
      <c r="R14" s="176"/>
    </row>
    <row r="15" spans="1:36" s="31" customFormat="1" ht="18">
      <c r="A15" s="65" t="str">
        <f>IF(G15&lt;&gt;"",1+MAX($A$3:A14),"")</f>
        <v/>
      </c>
      <c r="B15" s="66"/>
      <c r="C15" s="66">
        <v>26</v>
      </c>
      <c r="D15" s="67" t="s">
        <v>29</v>
      </c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100"/>
      <c r="R15" s="101"/>
      <c r="S15" s="102"/>
    </row>
    <row r="16" spans="1:36" s="32" customFormat="1" ht="18">
      <c r="A16" s="51" t="str">
        <f>IF(G16&lt;&gt;"",1+MAX($A$3:A6),"")</f>
        <v/>
      </c>
      <c r="B16" s="68"/>
      <c r="C16" s="69"/>
      <c r="D16" s="70" t="s">
        <v>30</v>
      </c>
      <c r="E16" s="54"/>
      <c r="F16" s="54"/>
      <c r="G16" s="54"/>
      <c r="H16" s="54"/>
      <c r="I16" s="78"/>
      <c r="J16" s="78"/>
      <c r="K16" s="87"/>
      <c r="L16" s="88"/>
      <c r="M16" s="89"/>
      <c r="N16" s="78"/>
      <c r="O16" s="78"/>
      <c r="P16" s="78"/>
      <c r="Q16" s="103"/>
      <c r="R16" s="104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5"/>
      <c r="AD16" s="105"/>
      <c r="AE16" s="105"/>
      <c r="AF16" s="105"/>
      <c r="AG16" s="105"/>
      <c r="AH16" s="105"/>
      <c r="AI16" s="105"/>
      <c r="AJ16" s="105"/>
    </row>
    <row r="17" spans="1:36" s="32" customFormat="1" ht="18">
      <c r="A17" s="51" t="str">
        <f>IF(G17&lt;&gt;"",1+MAX($A$3:A7),"")</f>
        <v/>
      </c>
      <c r="B17" s="68"/>
      <c r="C17" s="69"/>
      <c r="D17" s="71" t="s">
        <v>31</v>
      </c>
      <c r="E17" s="54"/>
      <c r="F17" s="54"/>
      <c r="G17" s="54"/>
      <c r="H17" s="54"/>
      <c r="I17" s="78"/>
      <c r="J17" s="78"/>
      <c r="K17" s="87"/>
      <c r="L17" s="88"/>
      <c r="M17" s="89"/>
      <c r="N17" s="78"/>
      <c r="O17" s="78"/>
      <c r="P17" s="78"/>
      <c r="Q17" s="103"/>
      <c r="R17" s="104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5"/>
      <c r="AD17" s="105"/>
      <c r="AE17" s="105"/>
      <c r="AF17" s="105"/>
      <c r="AG17" s="105"/>
      <c r="AH17" s="105"/>
      <c r="AI17" s="105"/>
      <c r="AJ17" s="105"/>
    </row>
    <row r="18" spans="1:36" s="32" customFormat="1" ht="18" customHeight="1">
      <c r="A18" s="51">
        <f>IF(G18&lt;&gt;"",1+MAX($A$3:A17),"")</f>
        <v>8</v>
      </c>
      <c r="B18" s="195"/>
      <c r="C18" s="72"/>
      <c r="D18" s="53" t="s">
        <v>32</v>
      </c>
      <c r="E18" s="69">
        <v>31</v>
      </c>
      <c r="F18" s="54" t="s">
        <v>33</v>
      </c>
      <c r="G18" s="73">
        <v>0.05</v>
      </c>
      <c r="H18" s="74">
        <f t="shared" ref="H18:H22" si="13">E18*(1+G18)</f>
        <v>32.549999999999997</v>
      </c>
      <c r="I18" s="78">
        <v>33.901000000000003</v>
      </c>
      <c r="J18" s="78">
        <f t="shared" ref="J18:J22" si="14">I18*H18</f>
        <v>1103.4775500000001</v>
      </c>
      <c r="K18" s="79">
        <v>0.22900000000000001</v>
      </c>
      <c r="L18" s="80">
        <f t="shared" ref="L18:L22" si="15">+K18*H18</f>
        <v>7.4539499999999999</v>
      </c>
      <c r="M18" s="172">
        <f>(20*2+25)/3*1.1</f>
        <v>23.833333333333336</v>
      </c>
      <c r="N18" s="78">
        <f t="shared" ref="N18:N22" si="16">K18*M18</f>
        <v>5.4578333333333342</v>
      </c>
      <c r="O18" s="78">
        <f t="shared" ref="O18:O22" si="17">M18*L18</f>
        <v>177.65247500000001</v>
      </c>
      <c r="P18" s="78">
        <f t="shared" ref="P18:P22" si="18">I18+N18</f>
        <v>39.358833333333337</v>
      </c>
      <c r="Q18" s="94">
        <f t="shared" ref="Q18:Q22" si="19">P18*H18</f>
        <v>1281.1300249999999</v>
      </c>
      <c r="R18" s="9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5"/>
    </row>
    <row r="19" spans="1:36" s="32" customFormat="1" ht="15.6" customHeight="1">
      <c r="A19" s="51">
        <f>IF(G19&lt;&gt;"",1+MAX($A$3:A18),"")</f>
        <v>9</v>
      </c>
      <c r="B19" s="196"/>
      <c r="C19" s="72"/>
      <c r="D19" s="53" t="s">
        <v>34</v>
      </c>
      <c r="E19" s="69">
        <v>135</v>
      </c>
      <c r="F19" s="54" t="s">
        <v>33</v>
      </c>
      <c r="G19" s="73">
        <v>0.05</v>
      </c>
      <c r="H19" s="74">
        <f t="shared" si="13"/>
        <v>141.75</v>
      </c>
      <c r="I19" s="78">
        <v>10.579450000000001</v>
      </c>
      <c r="J19" s="78">
        <f t="shared" si="14"/>
        <v>1499.6370375000001</v>
      </c>
      <c r="K19" s="79">
        <v>0.13300000000000001</v>
      </c>
      <c r="L19" s="80">
        <f t="shared" si="15"/>
        <v>18.85275</v>
      </c>
      <c r="M19" s="172">
        <f>$M$18</f>
        <v>23.833333333333336</v>
      </c>
      <c r="N19" s="78">
        <f t="shared" si="16"/>
        <v>3.1698333333333339</v>
      </c>
      <c r="O19" s="78">
        <f t="shared" si="17"/>
        <v>449.32387500000004</v>
      </c>
      <c r="P19" s="78">
        <f t="shared" si="18"/>
        <v>13.749283333333334</v>
      </c>
      <c r="Q19" s="94">
        <f t="shared" si="19"/>
        <v>1948.9609125000002</v>
      </c>
      <c r="R19" s="95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5"/>
      <c r="AD19" s="105"/>
      <c r="AE19" s="105"/>
      <c r="AF19" s="105"/>
      <c r="AG19" s="105"/>
      <c r="AH19" s="105"/>
      <c r="AI19" s="105"/>
      <c r="AJ19" s="105"/>
    </row>
    <row r="20" spans="1:36" s="32" customFormat="1" ht="15.6" customHeight="1">
      <c r="A20" s="51">
        <f>IF(G20&lt;&gt;"",1+MAX($A$3:A19),"")</f>
        <v>10</v>
      </c>
      <c r="B20" s="196"/>
      <c r="C20" s="72"/>
      <c r="D20" s="53" t="s">
        <v>35</v>
      </c>
      <c r="E20" s="69">
        <v>2779</v>
      </c>
      <c r="F20" s="54" t="s">
        <v>33</v>
      </c>
      <c r="G20" s="73">
        <v>0.05</v>
      </c>
      <c r="H20" s="74">
        <f t="shared" si="13"/>
        <v>2917.95</v>
      </c>
      <c r="I20" s="78">
        <v>3.83432</v>
      </c>
      <c r="J20" s="78">
        <f t="shared" si="14"/>
        <v>11188.354044</v>
      </c>
      <c r="K20" s="79">
        <v>7.0000000000000007E-2</v>
      </c>
      <c r="L20" s="80">
        <f t="shared" si="15"/>
        <v>204.25650000000002</v>
      </c>
      <c r="M20" s="172">
        <f t="shared" ref="M20:M22" si="20">$M$18</f>
        <v>23.833333333333336</v>
      </c>
      <c r="N20" s="78">
        <f t="shared" si="16"/>
        <v>1.6683333333333337</v>
      </c>
      <c r="O20" s="78">
        <f t="shared" si="17"/>
        <v>4868.1132500000012</v>
      </c>
      <c r="P20" s="78">
        <f t="shared" si="18"/>
        <v>5.5026533333333338</v>
      </c>
      <c r="Q20" s="94">
        <f t="shared" si="19"/>
        <v>16056.467294</v>
      </c>
      <c r="R20" s="9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105"/>
      <c r="AE20" s="105"/>
      <c r="AF20" s="105"/>
      <c r="AG20" s="105"/>
      <c r="AH20" s="105"/>
      <c r="AI20" s="105"/>
      <c r="AJ20" s="105"/>
    </row>
    <row r="21" spans="1:36" s="32" customFormat="1" ht="18" customHeight="1">
      <c r="A21" s="51">
        <f>IF(G21&lt;&gt;"",1+MAX($A$3:A20),"")</f>
        <v>11</v>
      </c>
      <c r="B21" s="196"/>
      <c r="C21" s="72"/>
      <c r="D21" s="53" t="s">
        <v>36</v>
      </c>
      <c r="E21" s="69">
        <f>8*12</f>
        <v>96</v>
      </c>
      <c r="F21" s="54" t="s">
        <v>33</v>
      </c>
      <c r="G21" s="73">
        <v>0.05</v>
      </c>
      <c r="H21" s="74">
        <f t="shared" ref="H21" si="21">E21*(1+G21)</f>
        <v>100.8</v>
      </c>
      <c r="I21" s="78">
        <v>7.8907500000000006</v>
      </c>
      <c r="J21" s="78">
        <f t="shared" si="14"/>
        <v>795.38760000000002</v>
      </c>
      <c r="K21" s="79">
        <v>7.0000000000000007E-2</v>
      </c>
      <c r="L21" s="80">
        <f t="shared" si="15"/>
        <v>7.056</v>
      </c>
      <c r="M21" s="172">
        <f t="shared" si="20"/>
        <v>23.833333333333336</v>
      </c>
      <c r="N21" s="78">
        <f t="shared" si="16"/>
        <v>1.6683333333333337</v>
      </c>
      <c r="O21" s="78">
        <f t="shared" si="17"/>
        <v>168.16800000000001</v>
      </c>
      <c r="P21" s="78">
        <f t="shared" si="18"/>
        <v>9.5590833333333336</v>
      </c>
      <c r="Q21" s="94">
        <f t="shared" si="19"/>
        <v>963.55560000000003</v>
      </c>
      <c r="R21" s="95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5"/>
      <c r="AD21" s="105"/>
      <c r="AE21" s="105"/>
      <c r="AF21" s="105"/>
      <c r="AG21" s="105"/>
      <c r="AH21" s="105"/>
      <c r="AI21" s="105"/>
      <c r="AJ21" s="105"/>
    </row>
    <row r="22" spans="1:36" s="32" customFormat="1" ht="18" customHeight="1">
      <c r="A22" s="51">
        <f>IF(G22&lt;&gt;"",1+MAX($A$3:A21),"")</f>
        <v>12</v>
      </c>
      <c r="B22" s="197"/>
      <c r="C22" s="72"/>
      <c r="D22" s="53" t="s">
        <v>37</v>
      </c>
      <c r="E22" s="69">
        <v>18</v>
      </c>
      <c r="F22" s="54" t="s">
        <v>33</v>
      </c>
      <c r="G22" s="73">
        <v>0.05</v>
      </c>
      <c r="H22" s="74">
        <f t="shared" si="13"/>
        <v>18.899999999999999</v>
      </c>
      <c r="I22" s="78">
        <v>2.2678600000000002</v>
      </c>
      <c r="J22" s="78">
        <f t="shared" si="14"/>
        <v>42.862554000000003</v>
      </c>
      <c r="K22" s="79">
        <v>6.2E-2</v>
      </c>
      <c r="L22" s="80">
        <f t="shared" si="15"/>
        <v>1.1718</v>
      </c>
      <c r="M22" s="172">
        <f t="shared" si="20"/>
        <v>23.833333333333336</v>
      </c>
      <c r="N22" s="78">
        <f t="shared" si="16"/>
        <v>1.4776666666666669</v>
      </c>
      <c r="O22" s="78">
        <f t="shared" si="17"/>
        <v>27.927900000000001</v>
      </c>
      <c r="P22" s="78">
        <f t="shared" si="18"/>
        <v>3.7455266666666671</v>
      </c>
      <c r="Q22" s="94">
        <f t="shared" si="19"/>
        <v>70.790453999999997</v>
      </c>
      <c r="R22" s="95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5"/>
      <c r="AD22" s="105"/>
      <c r="AE22" s="105"/>
      <c r="AF22" s="105"/>
      <c r="AG22" s="105"/>
      <c r="AH22" s="105"/>
      <c r="AI22" s="105"/>
      <c r="AJ22" s="105"/>
    </row>
    <row r="23" spans="1:36" s="32" customFormat="1" ht="18">
      <c r="A23" s="51" t="str">
        <f>IF(G23&lt;&gt;"",1+MAX($A$3:A22),"")</f>
        <v/>
      </c>
      <c r="B23" s="75"/>
      <c r="C23" s="72"/>
      <c r="D23" s="53"/>
      <c r="E23" s="69"/>
      <c r="F23" s="54"/>
      <c r="G23" s="73"/>
      <c r="H23" s="74"/>
      <c r="I23" s="78"/>
      <c r="J23" s="78"/>
      <c r="K23" s="79"/>
      <c r="L23" s="80"/>
      <c r="M23" s="81"/>
      <c r="N23" s="78"/>
      <c r="O23" s="78"/>
      <c r="P23" s="78"/>
      <c r="Q23" s="94"/>
      <c r="R23" s="95"/>
      <c r="S23" s="105"/>
      <c r="T23" s="105"/>
      <c r="U23" s="105"/>
      <c r="V23" s="105"/>
      <c r="W23" s="105"/>
      <c r="X23" s="105"/>
      <c r="Y23" s="105"/>
      <c r="Z23" s="105"/>
      <c r="AA23" s="105"/>
      <c r="AB23" s="105"/>
      <c r="AC23" s="105"/>
      <c r="AD23" s="105"/>
      <c r="AE23" s="105"/>
      <c r="AF23" s="105"/>
      <c r="AG23" s="105"/>
      <c r="AH23" s="105"/>
      <c r="AI23" s="105"/>
      <c r="AJ23" s="105"/>
    </row>
    <row r="24" spans="1:36" s="32" customFormat="1" ht="18">
      <c r="A24" s="51" t="str">
        <f>IF(G24&lt;&gt;"",1+MAX($A$3:A23),"")</f>
        <v/>
      </c>
      <c r="B24" s="68"/>
      <c r="C24" s="69"/>
      <c r="D24" s="71" t="s">
        <v>38</v>
      </c>
      <c r="E24" s="54"/>
      <c r="F24" s="54"/>
      <c r="G24" s="54"/>
      <c r="H24" s="54"/>
      <c r="I24" s="78"/>
      <c r="J24" s="78"/>
      <c r="K24" s="87"/>
      <c r="L24" s="88"/>
      <c r="M24" s="89"/>
      <c r="N24" s="78"/>
      <c r="O24" s="78"/>
      <c r="P24" s="78"/>
      <c r="Q24" s="103"/>
      <c r="R24" s="104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5"/>
      <c r="AD24" s="105"/>
      <c r="AE24" s="105"/>
      <c r="AF24" s="105"/>
      <c r="AG24" s="105"/>
      <c r="AH24" s="105"/>
      <c r="AI24" s="105"/>
      <c r="AJ24" s="105"/>
    </row>
    <row r="25" spans="1:36" s="32" customFormat="1" ht="18" customHeight="1">
      <c r="A25" s="51">
        <f>IF(G25&lt;&gt;"",1+MAX($A$3:A24),"")</f>
        <v>13</v>
      </c>
      <c r="B25" s="195"/>
      <c r="C25" s="72"/>
      <c r="D25" s="53" t="s">
        <v>39</v>
      </c>
      <c r="E25" s="69">
        <v>124</v>
      </c>
      <c r="F25" s="54" t="s">
        <v>33</v>
      </c>
      <c r="G25" s="73">
        <v>0.05</v>
      </c>
      <c r="H25" s="74">
        <f t="shared" ref="H25:H29" si="22">E25*(1+G25)</f>
        <v>130.19999999999999</v>
      </c>
      <c r="I25" s="78">
        <v>5.7865500000000001</v>
      </c>
      <c r="J25" s="78">
        <f t="shared" ref="J25:J29" si="23">I25*H25</f>
        <v>753.4088099999999</v>
      </c>
      <c r="K25" s="79">
        <v>3.2000000000000001E-2</v>
      </c>
      <c r="L25" s="80">
        <f t="shared" ref="L25:L29" si="24">+K25*H25</f>
        <v>4.1663999999999994</v>
      </c>
      <c r="M25" s="172">
        <f t="shared" ref="M25:M29" si="25">$M$18</f>
        <v>23.833333333333336</v>
      </c>
      <c r="N25" s="78">
        <f t="shared" ref="N25:N29" si="26">K25*M25</f>
        <v>0.76266666666666671</v>
      </c>
      <c r="O25" s="78">
        <f t="shared" ref="O25:O29" si="27">M25*L25</f>
        <v>99.299199999999999</v>
      </c>
      <c r="P25" s="78">
        <f t="shared" ref="P25:P29" si="28">I25+N25</f>
        <v>6.5492166666666671</v>
      </c>
      <c r="Q25" s="94">
        <f t="shared" ref="Q25:Q29" si="29">P25*H25</f>
        <v>852.70800999999994</v>
      </c>
      <c r="R25" s="95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5"/>
      <c r="AD25" s="105"/>
      <c r="AE25" s="105"/>
      <c r="AF25" s="105"/>
      <c r="AG25" s="105"/>
      <c r="AH25" s="105"/>
      <c r="AI25" s="105"/>
      <c r="AJ25" s="105"/>
    </row>
    <row r="26" spans="1:36" s="32" customFormat="1" ht="18" customHeight="1">
      <c r="A26" s="51">
        <f>IF(G26&lt;&gt;"",1+MAX($A$3:A25),"")</f>
        <v>14</v>
      </c>
      <c r="B26" s="196"/>
      <c r="C26" s="72"/>
      <c r="D26" s="53" t="s">
        <v>40</v>
      </c>
      <c r="E26" s="69">
        <v>540</v>
      </c>
      <c r="F26" s="54" t="s">
        <v>33</v>
      </c>
      <c r="G26" s="73">
        <v>0.05</v>
      </c>
      <c r="H26" s="74">
        <f t="shared" si="22"/>
        <v>567</v>
      </c>
      <c r="I26" s="78">
        <v>1.65998</v>
      </c>
      <c r="J26" s="78">
        <f t="shared" si="23"/>
        <v>941.20866000000001</v>
      </c>
      <c r="K26" s="79">
        <v>1.4999999999999999E-2</v>
      </c>
      <c r="L26" s="80">
        <f t="shared" si="24"/>
        <v>8.504999999999999</v>
      </c>
      <c r="M26" s="172">
        <f t="shared" si="25"/>
        <v>23.833333333333336</v>
      </c>
      <c r="N26" s="78">
        <f t="shared" si="26"/>
        <v>0.35750000000000004</v>
      </c>
      <c r="O26" s="78">
        <f t="shared" si="27"/>
        <v>202.70249999999999</v>
      </c>
      <c r="P26" s="78">
        <f t="shared" si="28"/>
        <v>2.0174799999999999</v>
      </c>
      <c r="Q26" s="94">
        <f t="shared" si="29"/>
        <v>1143.9111599999999</v>
      </c>
      <c r="R26" s="95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5"/>
      <c r="AD26" s="105"/>
      <c r="AE26" s="105"/>
      <c r="AF26" s="105"/>
      <c r="AG26" s="105"/>
      <c r="AH26" s="105"/>
      <c r="AI26" s="105"/>
      <c r="AJ26" s="105"/>
    </row>
    <row r="27" spans="1:36" s="32" customFormat="1" ht="18" customHeight="1">
      <c r="A27" s="51">
        <f>IF(G27&lt;&gt;"",1+MAX($A$3:A26),"")</f>
        <v>15</v>
      </c>
      <c r="B27" s="196"/>
      <c r="C27" s="72"/>
      <c r="D27" s="53" t="s">
        <v>41</v>
      </c>
      <c r="E27" s="69">
        <v>11282</v>
      </c>
      <c r="F27" s="54" t="s">
        <v>33</v>
      </c>
      <c r="G27" s="73">
        <v>0.05</v>
      </c>
      <c r="H27" s="74">
        <f t="shared" si="22"/>
        <v>11846.1</v>
      </c>
      <c r="I27" s="78">
        <v>0.88844000000000001</v>
      </c>
      <c r="J27" s="78">
        <f t="shared" si="23"/>
        <v>10524.549084</v>
      </c>
      <c r="K27" s="79">
        <v>1.2E-2</v>
      </c>
      <c r="L27" s="80">
        <f t="shared" si="24"/>
        <v>142.1532</v>
      </c>
      <c r="M27" s="172">
        <f t="shared" si="25"/>
        <v>23.833333333333336</v>
      </c>
      <c r="N27" s="78">
        <f t="shared" si="26"/>
        <v>0.28600000000000003</v>
      </c>
      <c r="O27" s="78">
        <f t="shared" si="27"/>
        <v>3387.9846000000002</v>
      </c>
      <c r="P27" s="78">
        <f t="shared" si="28"/>
        <v>1.1744400000000002</v>
      </c>
      <c r="Q27" s="94">
        <f t="shared" si="29"/>
        <v>13912.533684000002</v>
      </c>
      <c r="R27" s="95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  <c r="AF27" s="105"/>
      <c r="AG27" s="105"/>
      <c r="AH27" s="105"/>
      <c r="AI27" s="105"/>
      <c r="AJ27" s="105"/>
    </row>
    <row r="28" spans="1:36" s="32" customFormat="1" ht="18" customHeight="1">
      <c r="A28" s="51">
        <f>IF(G28&lt;&gt;"",1+MAX($A$3:A27),"")</f>
        <v>16</v>
      </c>
      <c r="B28" s="196"/>
      <c r="C28" s="72"/>
      <c r="D28" s="53" t="s">
        <v>42</v>
      </c>
      <c r="E28" s="69">
        <v>2779</v>
      </c>
      <c r="F28" s="54" t="s">
        <v>33</v>
      </c>
      <c r="G28" s="73">
        <v>0.05</v>
      </c>
      <c r="H28" s="74">
        <f t="shared" ref="H28" si="30">E28*(1+G28)</f>
        <v>2917.95</v>
      </c>
      <c r="I28" s="78">
        <v>0.61957000000000007</v>
      </c>
      <c r="J28" s="78">
        <f t="shared" si="23"/>
        <v>1807.8742815000001</v>
      </c>
      <c r="K28" s="79">
        <v>0.01</v>
      </c>
      <c r="L28" s="80">
        <f t="shared" si="24"/>
        <v>29.179499999999997</v>
      </c>
      <c r="M28" s="172">
        <f t="shared" si="25"/>
        <v>23.833333333333336</v>
      </c>
      <c r="N28" s="78">
        <f t="shared" si="26"/>
        <v>0.23833333333333337</v>
      </c>
      <c r="O28" s="78">
        <f t="shared" si="27"/>
        <v>695.44475</v>
      </c>
      <c r="P28" s="78">
        <f t="shared" si="28"/>
        <v>0.85790333333333346</v>
      </c>
      <c r="Q28" s="94">
        <f t="shared" si="29"/>
        <v>2503.3190315000002</v>
      </c>
      <c r="R28" s="95"/>
      <c r="S28" s="105"/>
      <c r="T28" s="105"/>
      <c r="U28" s="105"/>
      <c r="V28" s="105"/>
      <c r="W28" s="105"/>
      <c r="X28" s="105"/>
      <c r="Y28" s="105"/>
      <c r="Z28" s="105"/>
      <c r="AA28" s="105"/>
      <c r="AB28" s="105"/>
      <c r="AC28" s="105"/>
      <c r="AD28" s="105"/>
      <c r="AE28" s="105"/>
      <c r="AF28" s="105"/>
      <c r="AG28" s="105"/>
      <c r="AH28" s="105"/>
      <c r="AI28" s="105"/>
      <c r="AJ28" s="105"/>
    </row>
    <row r="29" spans="1:36" s="32" customFormat="1" ht="18" customHeight="1">
      <c r="A29" s="51">
        <f>IF(G29&lt;&gt;"",1+MAX($A$3:A28),"")</f>
        <v>17</v>
      </c>
      <c r="B29" s="197"/>
      <c r="C29" s="72"/>
      <c r="D29" s="53" t="s">
        <v>43</v>
      </c>
      <c r="E29" s="69">
        <v>54</v>
      </c>
      <c r="F29" s="54" t="s">
        <v>33</v>
      </c>
      <c r="G29" s="73">
        <v>0.05</v>
      </c>
      <c r="H29" s="74">
        <f t="shared" si="22"/>
        <v>56.7</v>
      </c>
      <c r="I29" s="78">
        <v>0.28055999999999998</v>
      </c>
      <c r="J29" s="78">
        <f t="shared" si="23"/>
        <v>15.907751999999999</v>
      </c>
      <c r="K29" s="79">
        <v>7.0000000000000001E-3</v>
      </c>
      <c r="L29" s="80">
        <f t="shared" si="24"/>
        <v>0.39690000000000003</v>
      </c>
      <c r="M29" s="172">
        <f t="shared" si="25"/>
        <v>23.833333333333336</v>
      </c>
      <c r="N29" s="78">
        <f t="shared" si="26"/>
        <v>0.16683333333333336</v>
      </c>
      <c r="O29" s="78">
        <f t="shared" si="27"/>
        <v>9.4594500000000021</v>
      </c>
      <c r="P29" s="78">
        <f t="shared" si="28"/>
        <v>0.44739333333333331</v>
      </c>
      <c r="Q29" s="94">
        <f t="shared" si="29"/>
        <v>25.367201999999999</v>
      </c>
      <c r="R29" s="95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5"/>
      <c r="AD29" s="105"/>
      <c r="AE29" s="105"/>
      <c r="AF29" s="105"/>
      <c r="AG29" s="105"/>
      <c r="AH29" s="105"/>
      <c r="AI29" s="105"/>
      <c r="AJ29" s="105"/>
    </row>
    <row r="30" spans="1:36" s="32" customFormat="1" ht="18">
      <c r="A30" s="51" t="str">
        <f>IF(G30&lt;&gt;"",1+MAX($A$3:A29),"")</f>
        <v/>
      </c>
      <c r="B30" s="75"/>
      <c r="C30" s="72"/>
      <c r="D30" s="53"/>
      <c r="E30" s="69"/>
      <c r="F30" s="54"/>
      <c r="G30" s="73"/>
      <c r="H30" s="74"/>
      <c r="I30" s="78"/>
      <c r="J30" s="78"/>
      <c r="K30" s="79"/>
      <c r="L30" s="80"/>
      <c r="M30" s="81"/>
      <c r="N30" s="78"/>
      <c r="O30" s="78"/>
      <c r="P30" s="78"/>
      <c r="Q30" s="94"/>
      <c r="R30" s="9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</row>
    <row r="31" spans="1:36" s="32" customFormat="1" ht="18">
      <c r="A31" s="51" t="str">
        <f>IF(G31&lt;&gt;"",1+MAX($A$3:A30),"")</f>
        <v/>
      </c>
      <c r="B31" s="68"/>
      <c r="C31" s="69"/>
      <c r="D31" s="70" t="s">
        <v>44</v>
      </c>
      <c r="E31" s="54"/>
      <c r="F31" s="54"/>
      <c r="G31" s="54"/>
      <c r="H31" s="54"/>
      <c r="I31" s="78"/>
      <c r="J31" s="78"/>
      <c r="K31" s="87"/>
      <c r="L31" s="88"/>
      <c r="M31" s="89"/>
      <c r="N31" s="78"/>
      <c r="O31" s="78"/>
      <c r="P31" s="78"/>
      <c r="Q31" s="103"/>
      <c r="R31" s="104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</row>
    <row r="32" spans="1:36" s="32" customFormat="1">
      <c r="A32" s="51">
        <f>IF(G32&lt;&gt;"",1+MAX($A$3:A31),"")</f>
        <v>18</v>
      </c>
      <c r="B32" s="76"/>
      <c r="C32" s="72"/>
      <c r="D32" s="53" t="s">
        <v>45</v>
      </c>
      <c r="E32" s="69">
        <v>1</v>
      </c>
      <c r="F32" s="54" t="s">
        <v>46</v>
      </c>
      <c r="G32" s="73">
        <v>0</v>
      </c>
      <c r="H32" s="74">
        <f t="shared" ref="H32:H33" si="31">E32*(1+G32)</f>
        <v>1</v>
      </c>
      <c r="I32" s="78">
        <v>77.153999999999996</v>
      </c>
      <c r="J32" s="78">
        <f t="shared" ref="J32:J35" si="32">I32*H32</f>
        <v>77.153999999999996</v>
      </c>
      <c r="K32" s="79">
        <v>1.8180000000000001</v>
      </c>
      <c r="L32" s="80">
        <f t="shared" ref="L32:L35" si="33">+K32*H32</f>
        <v>1.8180000000000001</v>
      </c>
      <c r="M32" s="172">
        <f t="shared" ref="M32:M35" si="34">$M$18</f>
        <v>23.833333333333336</v>
      </c>
      <c r="N32" s="78">
        <f t="shared" ref="N32:N35" si="35">K32*M32</f>
        <v>43.329000000000008</v>
      </c>
      <c r="O32" s="78">
        <f t="shared" ref="O32:O35" si="36">M32*L32</f>
        <v>43.329000000000008</v>
      </c>
      <c r="P32" s="78">
        <f t="shared" ref="P32:P35" si="37">I32+N32</f>
        <v>120.483</v>
      </c>
      <c r="Q32" s="94">
        <f t="shared" ref="Q32:Q35" si="38">P32*H32</f>
        <v>120.483</v>
      </c>
      <c r="R32" s="9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</row>
    <row r="33" spans="1:36" s="32" customFormat="1">
      <c r="A33" s="51">
        <f>IF(G33&lt;&gt;"",1+MAX($A$3:A32),"")</f>
        <v>19</v>
      </c>
      <c r="B33" s="76"/>
      <c r="C33" s="72"/>
      <c r="D33" s="53" t="s">
        <v>47</v>
      </c>
      <c r="E33" s="69">
        <v>1</v>
      </c>
      <c r="F33" s="54" t="s">
        <v>46</v>
      </c>
      <c r="G33" s="73">
        <v>0</v>
      </c>
      <c r="H33" s="74">
        <f t="shared" si="31"/>
        <v>1</v>
      </c>
      <c r="I33" s="78">
        <v>120.40700000000001</v>
      </c>
      <c r="J33" s="78">
        <f t="shared" si="32"/>
        <v>120.40700000000001</v>
      </c>
      <c r="K33" s="79">
        <v>1.5089999999999999</v>
      </c>
      <c r="L33" s="80">
        <f t="shared" si="33"/>
        <v>1.5089999999999999</v>
      </c>
      <c r="M33" s="172">
        <f t="shared" si="34"/>
        <v>23.833333333333336</v>
      </c>
      <c r="N33" s="78">
        <f t="shared" si="35"/>
        <v>35.964500000000001</v>
      </c>
      <c r="O33" s="78">
        <f t="shared" si="36"/>
        <v>35.964500000000001</v>
      </c>
      <c r="P33" s="78">
        <f t="shared" si="37"/>
        <v>156.37150000000003</v>
      </c>
      <c r="Q33" s="94">
        <f t="shared" si="38"/>
        <v>156.37150000000003</v>
      </c>
      <c r="R33" s="95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5"/>
      <c r="AD33" s="105"/>
      <c r="AE33" s="105"/>
      <c r="AF33" s="105"/>
      <c r="AG33" s="105"/>
      <c r="AH33" s="105"/>
      <c r="AI33" s="105"/>
      <c r="AJ33" s="105"/>
    </row>
    <row r="34" spans="1:36" s="32" customFormat="1">
      <c r="A34" s="51">
        <f>IF(G34&lt;&gt;"",1+MAX($A$3:A33),"")</f>
        <v>20</v>
      </c>
      <c r="B34" s="198"/>
      <c r="C34" s="72"/>
      <c r="D34" s="53" t="s">
        <v>48</v>
      </c>
      <c r="E34" s="69">
        <v>1</v>
      </c>
      <c r="F34" s="54" t="s">
        <v>46</v>
      </c>
      <c r="G34" s="73">
        <v>0</v>
      </c>
      <c r="H34" s="74">
        <f t="shared" ref="H34:H35" si="39">E34*(1+G34)</f>
        <v>1</v>
      </c>
      <c r="I34" s="78">
        <v>91.182000000000002</v>
      </c>
      <c r="J34" s="78">
        <f t="shared" si="32"/>
        <v>91.182000000000002</v>
      </c>
      <c r="K34" s="79">
        <v>1</v>
      </c>
      <c r="L34" s="80">
        <f t="shared" si="33"/>
        <v>1</v>
      </c>
      <c r="M34" s="172">
        <f t="shared" si="34"/>
        <v>23.833333333333336</v>
      </c>
      <c r="N34" s="78">
        <f t="shared" si="35"/>
        <v>23.833333333333336</v>
      </c>
      <c r="O34" s="78">
        <f t="shared" si="36"/>
        <v>23.833333333333336</v>
      </c>
      <c r="P34" s="78">
        <f t="shared" si="37"/>
        <v>115.01533333333333</v>
      </c>
      <c r="Q34" s="94">
        <f t="shared" si="38"/>
        <v>115.01533333333333</v>
      </c>
      <c r="R34" s="95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5"/>
      <c r="AD34" s="105"/>
      <c r="AE34" s="105"/>
      <c r="AF34" s="105"/>
      <c r="AG34" s="105"/>
      <c r="AH34" s="105"/>
      <c r="AI34" s="105"/>
      <c r="AJ34" s="105"/>
    </row>
    <row r="35" spans="1:36" s="32" customFormat="1">
      <c r="A35" s="51">
        <f>IF(G35&lt;&gt;"",1+MAX($A$3:A34),"")</f>
        <v>21</v>
      </c>
      <c r="B35" s="198"/>
      <c r="C35" s="72"/>
      <c r="D35" s="53" t="s">
        <v>49</v>
      </c>
      <c r="E35" s="69">
        <v>1735</v>
      </c>
      <c r="F35" s="54" t="s">
        <v>33</v>
      </c>
      <c r="G35" s="73">
        <v>0.05</v>
      </c>
      <c r="H35" s="74">
        <f t="shared" si="39"/>
        <v>1821.75</v>
      </c>
      <c r="I35" s="78">
        <v>0.88259500000000002</v>
      </c>
      <c r="J35" s="78">
        <f t="shared" si="32"/>
        <v>1607.86744125</v>
      </c>
      <c r="K35" s="79">
        <v>1.2310000000000001E-2</v>
      </c>
      <c r="L35" s="80">
        <f t="shared" si="33"/>
        <v>22.425742500000002</v>
      </c>
      <c r="M35" s="172">
        <f t="shared" si="34"/>
        <v>23.833333333333336</v>
      </c>
      <c r="N35" s="78">
        <f t="shared" si="35"/>
        <v>0.29338833333333342</v>
      </c>
      <c r="O35" s="78">
        <f t="shared" si="36"/>
        <v>534.48019625000006</v>
      </c>
      <c r="P35" s="78">
        <f t="shared" si="37"/>
        <v>1.1759833333333334</v>
      </c>
      <c r="Q35" s="94">
        <f t="shared" si="38"/>
        <v>2142.3476375</v>
      </c>
      <c r="R35" s="95"/>
      <c r="S35" s="105"/>
      <c r="T35" s="105"/>
      <c r="U35" s="105"/>
      <c r="V35" s="105"/>
      <c r="W35" s="105"/>
      <c r="X35" s="105"/>
      <c r="Y35" s="105"/>
      <c r="Z35" s="105"/>
      <c r="AA35" s="105"/>
      <c r="AB35" s="105"/>
      <c r="AC35" s="105"/>
      <c r="AD35" s="105"/>
      <c r="AE35" s="105"/>
      <c r="AF35" s="105"/>
      <c r="AG35" s="105"/>
      <c r="AH35" s="105"/>
      <c r="AI35" s="105"/>
      <c r="AJ35" s="105"/>
    </row>
    <row r="36" spans="1:36" s="32" customFormat="1">
      <c r="A36" s="51" t="str">
        <f>IF(G36&lt;&gt;"",1+MAX($A$3:A35),"")</f>
        <v/>
      </c>
      <c r="B36" s="198"/>
      <c r="C36" s="72"/>
      <c r="D36" s="53"/>
      <c r="E36" s="69"/>
      <c r="F36" s="54"/>
      <c r="G36" s="73"/>
      <c r="H36" s="74"/>
      <c r="I36" s="78"/>
      <c r="J36" s="78"/>
      <c r="K36" s="79"/>
      <c r="L36" s="80"/>
      <c r="M36" s="81"/>
      <c r="N36" s="78"/>
      <c r="O36" s="78"/>
      <c r="P36" s="78"/>
      <c r="Q36" s="94"/>
      <c r="R36" s="95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5"/>
      <c r="AD36" s="105"/>
      <c r="AE36" s="105"/>
      <c r="AF36" s="105"/>
      <c r="AG36" s="105"/>
      <c r="AH36" s="105"/>
      <c r="AI36" s="105"/>
      <c r="AJ36" s="105"/>
    </row>
    <row r="37" spans="1:36" s="32" customFormat="1" ht="18">
      <c r="A37" s="51" t="str">
        <f>IF(G37&lt;&gt;"",1+MAX($A$3:A36),"")</f>
        <v/>
      </c>
      <c r="B37" s="198"/>
      <c r="C37" s="72"/>
      <c r="D37" s="70" t="s">
        <v>50</v>
      </c>
      <c r="E37" s="69"/>
      <c r="F37" s="54"/>
      <c r="G37" s="73"/>
      <c r="H37" s="74"/>
      <c r="I37" s="78"/>
      <c r="J37" s="78"/>
      <c r="K37" s="79"/>
      <c r="L37" s="80"/>
      <c r="M37" s="81"/>
      <c r="N37" s="78"/>
      <c r="O37" s="78"/>
      <c r="P37" s="78"/>
      <c r="Q37" s="94"/>
      <c r="R37" s="95"/>
      <c r="S37" s="105"/>
      <c r="T37" s="105"/>
      <c r="U37" s="105"/>
      <c r="V37" s="105"/>
      <c r="W37" s="105"/>
      <c r="X37" s="105"/>
      <c r="Y37" s="105"/>
      <c r="Z37" s="105"/>
      <c r="AA37" s="105"/>
      <c r="AB37" s="105"/>
      <c r="AC37" s="105"/>
      <c r="AD37" s="105"/>
      <c r="AE37" s="105"/>
      <c r="AF37" s="105"/>
      <c r="AG37" s="105"/>
      <c r="AH37" s="105"/>
      <c r="AI37" s="105"/>
      <c r="AJ37" s="105"/>
    </row>
    <row r="38" spans="1:36" s="32" customFormat="1">
      <c r="A38" s="51">
        <f>IF(G38&lt;&gt;"",1+MAX($A$3:A37),"")</f>
        <v>22</v>
      </c>
      <c r="B38" s="198"/>
      <c r="C38" s="72"/>
      <c r="D38" s="53" t="s">
        <v>51</v>
      </c>
      <c r="E38" s="69">
        <v>1</v>
      </c>
      <c r="F38" s="54" t="s">
        <v>46</v>
      </c>
      <c r="G38" s="73">
        <v>0</v>
      </c>
      <c r="H38" s="74">
        <f t="shared" ref="H38" si="40">E38*(1+G38)</f>
        <v>1</v>
      </c>
      <c r="I38" s="78">
        <v>490.98</v>
      </c>
      <c r="J38" s="78">
        <f t="shared" ref="J38" si="41">I38*H38</f>
        <v>490.98</v>
      </c>
      <c r="K38" s="79">
        <v>3.2</v>
      </c>
      <c r="L38" s="80">
        <f t="shared" ref="L38" si="42">+K38*H38</f>
        <v>3.2</v>
      </c>
      <c r="M38" s="172">
        <f>$M$18</f>
        <v>23.833333333333336</v>
      </c>
      <c r="N38" s="78">
        <f t="shared" ref="N38" si="43">K38*M38</f>
        <v>76.26666666666668</v>
      </c>
      <c r="O38" s="78">
        <f t="shared" ref="O38" si="44">M38*L38</f>
        <v>76.26666666666668</v>
      </c>
      <c r="P38" s="78">
        <f t="shared" ref="P38" si="45">I38+N38</f>
        <v>567.24666666666667</v>
      </c>
      <c r="Q38" s="94">
        <f t="shared" ref="Q38" si="46">P38*H38</f>
        <v>567.24666666666667</v>
      </c>
      <c r="R38" s="95"/>
      <c r="S38" s="105"/>
      <c r="T38" s="105"/>
      <c r="U38" s="105"/>
      <c r="V38" s="105"/>
      <c r="W38" s="105"/>
      <c r="X38" s="105"/>
      <c r="Y38" s="105"/>
      <c r="Z38" s="105"/>
      <c r="AA38" s="105"/>
      <c r="AB38" s="105"/>
      <c r="AC38" s="105"/>
      <c r="AD38" s="105"/>
      <c r="AE38" s="105"/>
      <c r="AF38" s="105"/>
      <c r="AG38" s="105"/>
      <c r="AH38" s="105"/>
      <c r="AI38" s="105"/>
      <c r="AJ38" s="105"/>
    </row>
    <row r="39" spans="1:36" s="32" customFormat="1">
      <c r="A39" s="51" t="str">
        <f>IF(G39&lt;&gt;"",1+MAX($A$3:A38),"")</f>
        <v/>
      </c>
      <c r="B39" s="198"/>
      <c r="C39" s="72"/>
      <c r="D39" s="53"/>
      <c r="E39" s="69"/>
      <c r="F39" s="54"/>
      <c r="G39" s="73"/>
      <c r="H39" s="74"/>
      <c r="I39" s="78"/>
      <c r="J39" s="78"/>
      <c r="K39" s="79"/>
      <c r="L39" s="80"/>
      <c r="M39" s="81"/>
      <c r="N39" s="78"/>
      <c r="O39" s="78"/>
      <c r="P39" s="78"/>
      <c r="Q39" s="94"/>
      <c r="R39" s="95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5"/>
      <c r="AD39" s="105"/>
      <c r="AE39" s="105"/>
      <c r="AF39" s="105"/>
      <c r="AG39" s="105"/>
      <c r="AH39" s="105"/>
      <c r="AI39" s="105"/>
      <c r="AJ39" s="105"/>
    </row>
    <row r="40" spans="1:36" s="32" customFormat="1" ht="18">
      <c r="A40" s="51" t="str">
        <f>IF(G40&lt;&gt;"",1+MAX($A$3:A39),"")</f>
        <v/>
      </c>
      <c r="B40" s="198"/>
      <c r="C40" s="72"/>
      <c r="D40" s="70" t="s">
        <v>52</v>
      </c>
      <c r="E40" s="69"/>
      <c r="F40" s="54"/>
      <c r="G40" s="73"/>
      <c r="H40" s="74"/>
      <c r="I40" s="78"/>
      <c r="J40" s="78"/>
      <c r="K40" s="79"/>
      <c r="L40" s="80"/>
      <c r="M40" s="81"/>
      <c r="N40" s="78"/>
      <c r="O40" s="78"/>
      <c r="P40" s="78"/>
      <c r="Q40" s="94"/>
      <c r="R40" s="95"/>
      <c r="S40" s="105"/>
      <c r="T40" s="105"/>
      <c r="U40" s="105"/>
      <c r="V40" s="105"/>
      <c r="W40" s="105"/>
      <c r="X40" s="105"/>
      <c r="Y40" s="105"/>
      <c r="Z40" s="105"/>
      <c r="AA40" s="105"/>
      <c r="AB40" s="105"/>
      <c r="AC40" s="105"/>
      <c r="AD40" s="105"/>
      <c r="AE40" s="105"/>
      <c r="AF40" s="105"/>
      <c r="AG40" s="105"/>
      <c r="AH40" s="105"/>
      <c r="AI40" s="105"/>
      <c r="AJ40" s="105"/>
    </row>
    <row r="41" spans="1:36" s="32" customFormat="1" ht="31.2">
      <c r="A41" s="51">
        <f>IF(G41&lt;&gt;"",1+MAX($A$3:A40),"")</f>
        <v>23</v>
      </c>
      <c r="B41" s="198"/>
      <c r="C41" s="72"/>
      <c r="D41" s="77" t="s">
        <v>53</v>
      </c>
      <c r="E41" s="69">
        <v>1</v>
      </c>
      <c r="F41" s="54" t="s">
        <v>46</v>
      </c>
      <c r="G41" s="73">
        <v>0</v>
      </c>
      <c r="H41" s="74">
        <f t="shared" ref="H41" si="47">E41*(1+G41)</f>
        <v>1</v>
      </c>
      <c r="I41" s="78">
        <v>2864.05</v>
      </c>
      <c r="J41" s="78">
        <f t="shared" ref="J41" si="48">I41*H41</f>
        <v>2864.05</v>
      </c>
      <c r="K41" s="79">
        <v>18.25</v>
      </c>
      <c r="L41" s="80">
        <f t="shared" ref="L41" si="49">+K41*H41</f>
        <v>18.25</v>
      </c>
      <c r="M41" s="172">
        <f>$M$18</f>
        <v>23.833333333333336</v>
      </c>
      <c r="N41" s="78">
        <f t="shared" ref="N41" si="50">K41*M41</f>
        <v>434.95833333333337</v>
      </c>
      <c r="O41" s="78">
        <f t="shared" ref="O41" si="51">M41*L41</f>
        <v>434.95833333333337</v>
      </c>
      <c r="P41" s="78">
        <f t="shared" ref="P41" si="52">I41+N41</f>
        <v>3299.0083333333337</v>
      </c>
      <c r="Q41" s="94">
        <f t="shared" ref="Q41" si="53">P41*H41</f>
        <v>3299.0083333333337</v>
      </c>
      <c r="R41" s="95"/>
      <c r="S41" s="105"/>
      <c r="T41" s="105"/>
      <c r="U41" s="105"/>
      <c r="V41" s="105"/>
      <c r="W41" s="105"/>
      <c r="X41" s="105"/>
      <c r="Y41" s="105"/>
      <c r="Z41" s="105"/>
      <c r="AA41" s="105"/>
      <c r="AB41" s="105"/>
      <c r="AC41" s="105"/>
      <c r="AD41" s="105"/>
      <c r="AE41" s="105"/>
      <c r="AF41" s="105"/>
      <c r="AG41" s="105"/>
      <c r="AH41" s="105"/>
      <c r="AI41" s="105"/>
      <c r="AJ41" s="105"/>
    </row>
    <row r="42" spans="1:36" s="32" customFormat="1">
      <c r="A42" s="51" t="str">
        <f>IF(G42&lt;&gt;"",1+MAX($A$3:A41),"")</f>
        <v/>
      </c>
      <c r="B42" s="198"/>
      <c r="C42" s="72"/>
      <c r="D42" s="53"/>
      <c r="E42" s="69"/>
      <c r="F42" s="54"/>
      <c r="G42" s="73"/>
      <c r="H42" s="74"/>
      <c r="I42" s="78"/>
      <c r="J42" s="78"/>
      <c r="K42" s="79"/>
      <c r="L42" s="80"/>
      <c r="M42" s="81"/>
      <c r="N42" s="78"/>
      <c r="O42" s="78"/>
      <c r="P42" s="78"/>
      <c r="Q42" s="94"/>
      <c r="R42" s="95"/>
      <c r="S42" s="105"/>
      <c r="T42" s="105"/>
      <c r="U42" s="105"/>
      <c r="V42" s="105"/>
      <c r="W42" s="105"/>
      <c r="X42" s="105"/>
      <c r="Y42" s="105"/>
      <c r="Z42" s="105"/>
      <c r="AA42" s="105"/>
      <c r="AB42" s="105"/>
      <c r="AC42" s="105"/>
      <c r="AD42" s="105"/>
      <c r="AE42" s="105"/>
      <c r="AF42" s="105"/>
      <c r="AG42" s="105"/>
      <c r="AH42" s="105"/>
      <c r="AI42" s="105"/>
      <c r="AJ42" s="105"/>
    </row>
    <row r="43" spans="1:36" s="32" customFormat="1" ht="18">
      <c r="A43" s="51" t="str">
        <f>IF(G43&lt;&gt;"",1+MAX($A$3:A42),"")</f>
        <v/>
      </c>
      <c r="B43" s="198"/>
      <c r="C43" s="72"/>
      <c r="D43" s="70" t="s">
        <v>54</v>
      </c>
      <c r="E43" s="69"/>
      <c r="F43" s="54"/>
      <c r="G43" s="73"/>
      <c r="H43" s="74"/>
      <c r="I43" s="78"/>
      <c r="J43" s="78"/>
      <c r="K43" s="79"/>
      <c r="L43" s="80"/>
      <c r="M43" s="81"/>
      <c r="N43" s="78"/>
      <c r="O43" s="78"/>
      <c r="P43" s="78"/>
      <c r="Q43" s="94"/>
      <c r="R43" s="95"/>
      <c r="S43" s="105"/>
      <c r="T43" s="105"/>
      <c r="U43" s="105"/>
      <c r="V43" s="105"/>
      <c r="W43" s="105"/>
      <c r="X43" s="105"/>
      <c r="Y43" s="105"/>
      <c r="Z43" s="105"/>
      <c r="AA43" s="105"/>
      <c r="AB43" s="105"/>
      <c r="AC43" s="105"/>
      <c r="AD43" s="105"/>
      <c r="AE43" s="105"/>
      <c r="AF43" s="105"/>
      <c r="AG43" s="105"/>
      <c r="AH43" s="105"/>
      <c r="AI43" s="105"/>
      <c r="AJ43" s="105"/>
    </row>
    <row r="44" spans="1:36" s="32" customFormat="1">
      <c r="A44" s="51">
        <f>IF(G44&lt;&gt;"",1+MAX($A$3:A43),"")</f>
        <v>24</v>
      </c>
      <c r="B44" s="198"/>
      <c r="C44" s="72"/>
      <c r="D44" s="53" t="s">
        <v>55</v>
      </c>
      <c r="E44" s="69">
        <v>6</v>
      </c>
      <c r="F44" s="54" t="s">
        <v>46</v>
      </c>
      <c r="G44" s="73">
        <v>0</v>
      </c>
      <c r="H44" s="74">
        <f t="shared" ref="H44:H47" si="54">E44*(1+G44)</f>
        <v>6</v>
      </c>
      <c r="I44" s="78">
        <v>21.6265</v>
      </c>
      <c r="J44" s="78">
        <f t="shared" ref="J44:J47" si="55">I44*H44</f>
        <v>129.75900000000001</v>
      </c>
      <c r="K44" s="79">
        <v>0.14799999999999999</v>
      </c>
      <c r="L44" s="80">
        <f t="shared" ref="L44:L47" si="56">+K44*H44</f>
        <v>0.8879999999999999</v>
      </c>
      <c r="M44" s="172">
        <f t="shared" ref="M44:M47" si="57">$M$18</f>
        <v>23.833333333333336</v>
      </c>
      <c r="N44" s="78">
        <f t="shared" ref="N44:N47" si="58">K44*M44</f>
        <v>3.5273333333333334</v>
      </c>
      <c r="O44" s="78">
        <f t="shared" ref="O44:O47" si="59">M44*L44</f>
        <v>21.164000000000001</v>
      </c>
      <c r="P44" s="78">
        <f t="shared" ref="P44:P47" si="60">I44+N44</f>
        <v>25.153833333333335</v>
      </c>
      <c r="Q44" s="94">
        <f t="shared" ref="Q44:Q47" si="61">P44*H44</f>
        <v>150.923</v>
      </c>
      <c r="R44" s="95"/>
      <c r="S44" s="105"/>
      <c r="T44" s="105"/>
      <c r="U44" s="105"/>
      <c r="V44" s="105"/>
      <c r="W44" s="105"/>
      <c r="X44" s="105"/>
      <c r="Y44" s="105"/>
      <c r="Z44" s="105"/>
      <c r="AA44" s="105"/>
      <c r="AB44" s="105"/>
      <c r="AC44" s="105"/>
      <c r="AD44" s="105"/>
      <c r="AE44" s="105"/>
      <c r="AF44" s="105"/>
      <c r="AG44" s="105"/>
      <c r="AH44" s="105"/>
      <c r="AI44" s="105"/>
      <c r="AJ44" s="105"/>
    </row>
    <row r="45" spans="1:36" s="32" customFormat="1">
      <c r="A45" s="51">
        <f>IF(G45&lt;&gt;"",1+MAX($A$3:A44),"")</f>
        <v>25</v>
      </c>
      <c r="B45" s="198"/>
      <c r="C45" s="72"/>
      <c r="D45" s="53" t="s">
        <v>56</v>
      </c>
      <c r="E45" s="69">
        <v>4</v>
      </c>
      <c r="F45" s="54" t="s">
        <v>46</v>
      </c>
      <c r="G45" s="73">
        <v>0</v>
      </c>
      <c r="H45" s="74">
        <f t="shared" si="54"/>
        <v>4</v>
      </c>
      <c r="I45" s="78">
        <v>374.08000000000004</v>
      </c>
      <c r="J45" s="78">
        <f t="shared" si="55"/>
        <v>1496.3200000000002</v>
      </c>
      <c r="K45" s="79">
        <v>1.92</v>
      </c>
      <c r="L45" s="80">
        <f t="shared" si="56"/>
        <v>7.68</v>
      </c>
      <c r="M45" s="172">
        <f t="shared" si="57"/>
        <v>23.833333333333336</v>
      </c>
      <c r="N45" s="78">
        <f t="shared" si="58"/>
        <v>45.760000000000005</v>
      </c>
      <c r="O45" s="78">
        <f t="shared" si="59"/>
        <v>183.04000000000002</v>
      </c>
      <c r="P45" s="78">
        <f t="shared" si="60"/>
        <v>419.84000000000003</v>
      </c>
      <c r="Q45" s="94">
        <f t="shared" si="61"/>
        <v>1679.3600000000001</v>
      </c>
      <c r="R45" s="95"/>
      <c r="S45" s="105"/>
      <c r="T45" s="105"/>
      <c r="U45" s="105"/>
      <c r="V45" s="105"/>
      <c r="W45" s="105"/>
      <c r="X45" s="105"/>
      <c r="Y45" s="105"/>
      <c r="Z45" s="105"/>
      <c r="AA45" s="105"/>
      <c r="AB45" s="105"/>
      <c r="AC45" s="105"/>
      <c r="AD45" s="105"/>
      <c r="AE45" s="105"/>
      <c r="AF45" s="105"/>
      <c r="AG45" s="105"/>
      <c r="AH45" s="105"/>
      <c r="AI45" s="105"/>
      <c r="AJ45" s="105"/>
    </row>
    <row r="46" spans="1:36" s="32" customFormat="1">
      <c r="A46" s="51">
        <f>IF(G46&lt;&gt;"",1+MAX($A$3:A45),"")</f>
        <v>26</v>
      </c>
      <c r="B46" s="198"/>
      <c r="C46" s="72"/>
      <c r="D46" s="53" t="s">
        <v>57</v>
      </c>
      <c r="E46" s="69">
        <v>1</v>
      </c>
      <c r="F46" s="54" t="s">
        <v>46</v>
      </c>
      <c r="G46" s="73">
        <v>0</v>
      </c>
      <c r="H46" s="74">
        <f t="shared" si="54"/>
        <v>1</v>
      </c>
      <c r="I46" s="78">
        <v>458.24799999999999</v>
      </c>
      <c r="J46" s="78">
        <f t="shared" si="55"/>
        <v>458.24799999999999</v>
      </c>
      <c r="K46" s="79">
        <v>2.85</v>
      </c>
      <c r="L46" s="80">
        <f t="shared" si="56"/>
        <v>2.85</v>
      </c>
      <c r="M46" s="172">
        <f t="shared" si="57"/>
        <v>23.833333333333336</v>
      </c>
      <c r="N46" s="78">
        <f t="shared" si="58"/>
        <v>67.925000000000011</v>
      </c>
      <c r="O46" s="78">
        <f t="shared" si="59"/>
        <v>67.925000000000011</v>
      </c>
      <c r="P46" s="78">
        <f t="shared" si="60"/>
        <v>526.173</v>
      </c>
      <c r="Q46" s="94">
        <f t="shared" si="61"/>
        <v>526.173</v>
      </c>
      <c r="R46" s="95"/>
      <c r="S46" s="105"/>
      <c r="T46" s="105"/>
      <c r="U46" s="105"/>
      <c r="V46" s="105"/>
      <c r="W46" s="105"/>
      <c r="X46" s="105"/>
      <c r="Y46" s="105"/>
      <c r="Z46" s="105"/>
      <c r="AA46" s="105"/>
      <c r="AB46" s="105"/>
      <c r="AC46" s="105"/>
      <c r="AD46" s="105"/>
      <c r="AE46" s="105"/>
      <c r="AF46" s="105"/>
      <c r="AG46" s="105"/>
      <c r="AH46" s="105"/>
      <c r="AI46" s="105"/>
      <c r="AJ46" s="105"/>
    </row>
    <row r="47" spans="1:36" s="32" customFormat="1">
      <c r="A47" s="51">
        <f>IF(G47&lt;&gt;"",1+MAX($A$3:A46),"")</f>
        <v>27</v>
      </c>
      <c r="B47" s="198"/>
      <c r="C47" s="72"/>
      <c r="D47" s="53" t="s">
        <v>58</v>
      </c>
      <c r="E47" s="69">
        <v>1</v>
      </c>
      <c r="F47" s="54" t="s">
        <v>46</v>
      </c>
      <c r="G47" s="73">
        <v>0</v>
      </c>
      <c r="H47" s="74">
        <f t="shared" si="54"/>
        <v>1</v>
      </c>
      <c r="I47" s="78">
        <v>1124.578</v>
      </c>
      <c r="J47" s="78">
        <f t="shared" si="55"/>
        <v>1124.578</v>
      </c>
      <c r="K47" s="79">
        <v>4</v>
      </c>
      <c r="L47" s="80">
        <f t="shared" si="56"/>
        <v>4</v>
      </c>
      <c r="M47" s="172">
        <f t="shared" si="57"/>
        <v>23.833333333333336</v>
      </c>
      <c r="N47" s="78">
        <f t="shared" si="58"/>
        <v>95.333333333333343</v>
      </c>
      <c r="O47" s="78">
        <f t="shared" si="59"/>
        <v>95.333333333333343</v>
      </c>
      <c r="P47" s="78">
        <f t="shared" si="60"/>
        <v>1219.9113333333332</v>
      </c>
      <c r="Q47" s="94">
        <f t="shared" si="61"/>
        <v>1219.9113333333332</v>
      </c>
      <c r="R47" s="95"/>
      <c r="S47" s="105"/>
      <c r="T47" s="105"/>
      <c r="U47" s="105"/>
      <c r="V47" s="105"/>
      <c r="W47" s="105"/>
      <c r="X47" s="105"/>
      <c r="Y47" s="105"/>
      <c r="Z47" s="105"/>
      <c r="AA47" s="105"/>
      <c r="AB47" s="105"/>
      <c r="AC47" s="105"/>
      <c r="AD47" s="105"/>
      <c r="AE47" s="105"/>
      <c r="AF47" s="105"/>
      <c r="AG47" s="105"/>
      <c r="AH47" s="105"/>
      <c r="AI47" s="105"/>
      <c r="AJ47" s="105"/>
    </row>
    <row r="48" spans="1:36" s="32" customFormat="1">
      <c r="A48" s="51" t="str">
        <f>IF(G48&lt;&gt;"",1+MAX($A$3:A47),"")</f>
        <v/>
      </c>
      <c r="B48" s="198"/>
      <c r="C48" s="72"/>
      <c r="D48" s="53"/>
      <c r="E48" s="69"/>
      <c r="F48" s="54"/>
      <c r="G48" s="73"/>
      <c r="H48" s="74"/>
      <c r="I48" s="78"/>
      <c r="J48" s="78"/>
      <c r="K48" s="79"/>
      <c r="L48" s="80"/>
      <c r="M48" s="81"/>
      <c r="N48" s="78"/>
      <c r="O48" s="78"/>
      <c r="P48" s="78"/>
      <c r="Q48" s="94"/>
      <c r="R48" s="95"/>
      <c r="S48" s="105"/>
      <c r="T48" s="105"/>
      <c r="U48" s="105"/>
      <c r="V48" s="105"/>
      <c r="W48" s="105"/>
      <c r="X48" s="105"/>
      <c r="Y48" s="105"/>
      <c r="Z48" s="105"/>
      <c r="AA48" s="105"/>
      <c r="AB48" s="105"/>
      <c r="AC48" s="105"/>
      <c r="AD48" s="105"/>
      <c r="AE48" s="105"/>
      <c r="AF48" s="105"/>
      <c r="AG48" s="105"/>
      <c r="AH48" s="105"/>
      <c r="AI48" s="105"/>
      <c r="AJ48" s="105"/>
    </row>
    <row r="49" spans="1:36" s="32" customFormat="1" ht="18">
      <c r="A49" s="51" t="str">
        <f>IF(G49&lt;&gt;"",1+MAX($A$3:A48),"")</f>
        <v/>
      </c>
      <c r="B49" s="198"/>
      <c r="C49" s="72"/>
      <c r="D49" s="70" t="s">
        <v>59</v>
      </c>
      <c r="E49" s="69"/>
      <c r="F49" s="54"/>
      <c r="G49" s="73"/>
      <c r="H49" s="74"/>
      <c r="I49" s="78"/>
      <c r="J49" s="78"/>
      <c r="K49" s="79"/>
      <c r="L49" s="80"/>
      <c r="M49" s="81"/>
      <c r="N49" s="78"/>
      <c r="O49" s="78"/>
      <c r="P49" s="78"/>
      <c r="Q49" s="94"/>
      <c r="R49" s="95"/>
      <c r="S49" s="105"/>
      <c r="T49" s="105"/>
      <c r="U49" s="105"/>
      <c r="V49" s="105"/>
      <c r="W49" s="105"/>
      <c r="X49" s="105"/>
      <c r="Y49" s="105"/>
      <c r="Z49" s="105"/>
      <c r="AA49" s="105"/>
      <c r="AB49" s="105"/>
      <c r="AC49" s="105"/>
      <c r="AD49" s="105"/>
      <c r="AE49" s="105"/>
      <c r="AF49" s="105"/>
      <c r="AG49" s="105"/>
      <c r="AH49" s="105"/>
      <c r="AI49" s="105"/>
      <c r="AJ49" s="105"/>
    </row>
    <row r="50" spans="1:36" s="32" customFormat="1">
      <c r="A50" s="51">
        <f>IF(G50&lt;&gt;"",1+MAX($A$3:A49),"")</f>
        <v>28</v>
      </c>
      <c r="B50" s="198"/>
      <c r="C50" s="72"/>
      <c r="D50" s="53" t="s">
        <v>60</v>
      </c>
      <c r="E50" s="69">
        <v>1</v>
      </c>
      <c r="F50" s="54" t="s">
        <v>46</v>
      </c>
      <c r="G50" s="73">
        <v>0</v>
      </c>
      <c r="H50" s="74">
        <f t="shared" ref="H50:H74" si="62">E50*(1+G50)</f>
        <v>1</v>
      </c>
      <c r="I50" s="78">
        <v>1344.3500000000001</v>
      </c>
      <c r="J50" s="78">
        <f t="shared" ref="J50:J88" si="63">I50*H50</f>
        <v>1344.3500000000001</v>
      </c>
      <c r="K50" s="79">
        <v>4.2249999999999996</v>
      </c>
      <c r="L50" s="80">
        <f t="shared" ref="L50:L88" si="64">+K50*H50</f>
        <v>4.2249999999999996</v>
      </c>
      <c r="M50" s="172">
        <f t="shared" ref="M50:M88" si="65">$M$18</f>
        <v>23.833333333333336</v>
      </c>
      <c r="N50" s="78">
        <f t="shared" ref="N50:N88" si="66">K50*M50</f>
        <v>100.69583333333334</v>
      </c>
      <c r="O50" s="78">
        <f t="shared" ref="O50:O88" si="67">M50*L50</f>
        <v>100.69583333333334</v>
      </c>
      <c r="P50" s="78">
        <f t="shared" ref="P50:P88" si="68">I50+N50</f>
        <v>1445.0458333333336</v>
      </c>
      <c r="Q50" s="94">
        <f t="shared" ref="Q50:Q88" si="69">P50*H50</f>
        <v>1445.0458333333336</v>
      </c>
      <c r="R50" s="95"/>
      <c r="S50" s="105"/>
      <c r="T50" s="105"/>
      <c r="U50" s="105"/>
      <c r="V50" s="105"/>
      <c r="W50" s="105"/>
      <c r="X50" s="105"/>
      <c r="Y50" s="105"/>
      <c r="Z50" s="105"/>
      <c r="AA50" s="105"/>
      <c r="AB50" s="105"/>
      <c r="AC50" s="105"/>
      <c r="AD50" s="105"/>
      <c r="AE50" s="105"/>
      <c r="AF50" s="105"/>
      <c r="AG50" s="105"/>
      <c r="AH50" s="105"/>
      <c r="AI50" s="105"/>
      <c r="AJ50" s="105"/>
    </row>
    <row r="51" spans="1:36" s="32" customFormat="1">
      <c r="A51" s="51">
        <f>IF(G51&lt;&gt;"",1+MAX($A$3:A50),"")</f>
        <v>29</v>
      </c>
      <c r="B51" s="198"/>
      <c r="C51" s="72"/>
      <c r="D51" s="53" t="s">
        <v>61</v>
      </c>
      <c r="E51" s="69">
        <v>1</v>
      </c>
      <c r="F51" s="54" t="s">
        <v>46</v>
      </c>
      <c r="G51" s="73">
        <v>0</v>
      </c>
      <c r="H51" s="74">
        <f t="shared" si="62"/>
        <v>1</v>
      </c>
      <c r="I51" s="78">
        <v>631.26</v>
      </c>
      <c r="J51" s="78">
        <f t="shared" si="63"/>
        <v>631.26</v>
      </c>
      <c r="K51" s="79">
        <v>3.2</v>
      </c>
      <c r="L51" s="80">
        <f t="shared" si="64"/>
        <v>3.2</v>
      </c>
      <c r="M51" s="172">
        <f t="shared" si="65"/>
        <v>23.833333333333336</v>
      </c>
      <c r="N51" s="78">
        <f t="shared" si="66"/>
        <v>76.26666666666668</v>
      </c>
      <c r="O51" s="78">
        <f t="shared" si="67"/>
        <v>76.26666666666668</v>
      </c>
      <c r="P51" s="78">
        <f t="shared" si="68"/>
        <v>707.52666666666664</v>
      </c>
      <c r="Q51" s="94">
        <f t="shared" si="69"/>
        <v>707.52666666666664</v>
      </c>
      <c r="R51" s="95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5"/>
      <c r="AD51" s="105"/>
      <c r="AE51" s="105"/>
      <c r="AF51" s="105"/>
      <c r="AG51" s="105"/>
      <c r="AH51" s="105"/>
      <c r="AI51" s="105"/>
      <c r="AJ51" s="105"/>
    </row>
    <row r="52" spans="1:36" s="32" customFormat="1">
      <c r="A52" s="51">
        <f>IF(G52&lt;&gt;"",1+MAX($A$3:A51),"")</f>
        <v>30</v>
      </c>
      <c r="B52" s="198"/>
      <c r="C52" s="72"/>
      <c r="D52" s="53" t="s">
        <v>62</v>
      </c>
      <c r="E52" s="69">
        <v>1</v>
      </c>
      <c r="F52" s="54" t="s">
        <v>46</v>
      </c>
      <c r="G52" s="73">
        <v>0</v>
      </c>
      <c r="H52" s="74">
        <f t="shared" si="62"/>
        <v>1</v>
      </c>
      <c r="I52" s="78">
        <v>631.26</v>
      </c>
      <c r="J52" s="78">
        <f t="shared" si="63"/>
        <v>631.26</v>
      </c>
      <c r="K52" s="79">
        <v>3.2</v>
      </c>
      <c r="L52" s="80">
        <f t="shared" si="64"/>
        <v>3.2</v>
      </c>
      <c r="M52" s="172">
        <f t="shared" si="65"/>
        <v>23.833333333333336</v>
      </c>
      <c r="N52" s="78">
        <f t="shared" si="66"/>
        <v>76.26666666666668</v>
      </c>
      <c r="O52" s="78">
        <f t="shared" si="67"/>
        <v>76.26666666666668</v>
      </c>
      <c r="P52" s="78">
        <f t="shared" si="68"/>
        <v>707.52666666666664</v>
      </c>
      <c r="Q52" s="94">
        <f t="shared" si="69"/>
        <v>707.52666666666664</v>
      </c>
      <c r="R52" s="95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5"/>
      <c r="AD52" s="105"/>
      <c r="AE52" s="105"/>
      <c r="AF52" s="105"/>
      <c r="AG52" s="105"/>
      <c r="AH52" s="105"/>
      <c r="AI52" s="105"/>
      <c r="AJ52" s="105"/>
    </row>
    <row r="53" spans="1:36" s="32" customFormat="1">
      <c r="A53" s="51">
        <f>IF(G53&lt;&gt;"",1+MAX($A$3:A52),"")</f>
        <v>31</v>
      </c>
      <c r="B53" s="198"/>
      <c r="C53" s="72"/>
      <c r="D53" s="53" t="s">
        <v>63</v>
      </c>
      <c r="E53" s="69">
        <v>1</v>
      </c>
      <c r="F53" s="54" t="s">
        <v>46</v>
      </c>
      <c r="G53" s="73">
        <v>0</v>
      </c>
      <c r="H53" s="74">
        <f t="shared" si="62"/>
        <v>1</v>
      </c>
      <c r="I53" s="78">
        <v>631.26</v>
      </c>
      <c r="J53" s="78">
        <f t="shared" si="63"/>
        <v>631.26</v>
      </c>
      <c r="K53" s="79">
        <v>3.2</v>
      </c>
      <c r="L53" s="80">
        <f t="shared" si="64"/>
        <v>3.2</v>
      </c>
      <c r="M53" s="172">
        <f t="shared" si="65"/>
        <v>23.833333333333336</v>
      </c>
      <c r="N53" s="78">
        <f t="shared" si="66"/>
        <v>76.26666666666668</v>
      </c>
      <c r="O53" s="78">
        <f t="shared" si="67"/>
        <v>76.26666666666668</v>
      </c>
      <c r="P53" s="78">
        <f t="shared" si="68"/>
        <v>707.52666666666664</v>
      </c>
      <c r="Q53" s="94">
        <f t="shared" si="69"/>
        <v>707.52666666666664</v>
      </c>
      <c r="R53" s="95"/>
      <c r="S53" s="105"/>
      <c r="T53" s="105"/>
      <c r="U53" s="105"/>
      <c r="V53" s="105"/>
      <c r="W53" s="105"/>
      <c r="X53" s="105"/>
      <c r="Y53" s="105"/>
      <c r="Z53" s="105"/>
      <c r="AA53" s="105"/>
      <c r="AB53" s="105"/>
      <c r="AC53" s="105"/>
      <c r="AD53" s="105"/>
      <c r="AE53" s="105"/>
      <c r="AF53" s="105"/>
      <c r="AG53" s="105"/>
      <c r="AH53" s="105"/>
      <c r="AI53" s="105"/>
      <c r="AJ53" s="105"/>
    </row>
    <row r="54" spans="1:36" s="32" customFormat="1">
      <c r="A54" s="51">
        <f>IF(G54&lt;&gt;"",1+MAX($A$3:A53),"")</f>
        <v>32</v>
      </c>
      <c r="B54" s="198"/>
      <c r="C54" s="72"/>
      <c r="D54" s="53" t="s">
        <v>64</v>
      </c>
      <c r="E54" s="69">
        <v>1</v>
      </c>
      <c r="F54" s="54" t="s">
        <v>46</v>
      </c>
      <c r="G54" s="73">
        <v>0</v>
      </c>
      <c r="H54" s="74">
        <f t="shared" si="62"/>
        <v>1</v>
      </c>
      <c r="I54" s="78">
        <v>631.26</v>
      </c>
      <c r="J54" s="78">
        <f t="shared" si="63"/>
        <v>631.26</v>
      </c>
      <c r="K54" s="79">
        <v>3.2</v>
      </c>
      <c r="L54" s="80">
        <f t="shared" si="64"/>
        <v>3.2</v>
      </c>
      <c r="M54" s="172">
        <f t="shared" si="65"/>
        <v>23.833333333333336</v>
      </c>
      <c r="N54" s="78">
        <f t="shared" si="66"/>
        <v>76.26666666666668</v>
      </c>
      <c r="O54" s="78">
        <f t="shared" si="67"/>
        <v>76.26666666666668</v>
      </c>
      <c r="P54" s="78">
        <f t="shared" si="68"/>
        <v>707.52666666666664</v>
      </c>
      <c r="Q54" s="94">
        <f t="shared" si="69"/>
        <v>707.52666666666664</v>
      </c>
      <c r="R54" s="95"/>
      <c r="S54" s="105"/>
      <c r="T54" s="105"/>
      <c r="U54" s="105"/>
      <c r="V54" s="105"/>
      <c r="W54" s="105"/>
      <c r="X54" s="105"/>
      <c r="Y54" s="105"/>
      <c r="Z54" s="105"/>
      <c r="AA54" s="105"/>
      <c r="AB54" s="105"/>
      <c r="AC54" s="105"/>
      <c r="AD54" s="105"/>
      <c r="AE54" s="105"/>
      <c r="AF54" s="105"/>
      <c r="AG54" s="105"/>
      <c r="AH54" s="105"/>
      <c r="AI54" s="105"/>
      <c r="AJ54" s="105"/>
    </row>
    <row r="55" spans="1:36" s="32" customFormat="1">
      <c r="A55" s="51">
        <f>IF(G55&lt;&gt;"",1+MAX($A$3:A54),"")</f>
        <v>33</v>
      </c>
      <c r="B55" s="198"/>
      <c r="C55" s="72"/>
      <c r="D55" s="53" t="s">
        <v>65</v>
      </c>
      <c r="E55" s="69">
        <v>1</v>
      </c>
      <c r="F55" s="54" t="s">
        <v>46</v>
      </c>
      <c r="G55" s="73">
        <v>0</v>
      </c>
      <c r="H55" s="74">
        <f t="shared" si="62"/>
        <v>1</v>
      </c>
      <c r="I55" s="78">
        <v>631.26</v>
      </c>
      <c r="J55" s="78">
        <f t="shared" si="63"/>
        <v>631.26</v>
      </c>
      <c r="K55" s="79">
        <v>3.2</v>
      </c>
      <c r="L55" s="80">
        <f t="shared" si="64"/>
        <v>3.2</v>
      </c>
      <c r="M55" s="172">
        <f t="shared" si="65"/>
        <v>23.833333333333336</v>
      </c>
      <c r="N55" s="78">
        <f t="shared" si="66"/>
        <v>76.26666666666668</v>
      </c>
      <c r="O55" s="78">
        <f t="shared" si="67"/>
        <v>76.26666666666668</v>
      </c>
      <c r="P55" s="78">
        <f t="shared" si="68"/>
        <v>707.52666666666664</v>
      </c>
      <c r="Q55" s="94">
        <f t="shared" si="69"/>
        <v>707.52666666666664</v>
      </c>
      <c r="R55" s="95"/>
      <c r="S55" s="105"/>
      <c r="T55" s="105"/>
      <c r="U55" s="105"/>
      <c r="V55" s="105"/>
      <c r="W55" s="105"/>
      <c r="X55" s="105"/>
      <c r="Y55" s="105"/>
      <c r="Z55" s="105"/>
      <c r="AA55" s="105"/>
      <c r="AB55" s="105"/>
      <c r="AC55" s="105"/>
      <c r="AD55" s="105"/>
      <c r="AE55" s="105"/>
      <c r="AF55" s="105"/>
      <c r="AG55" s="105"/>
      <c r="AH55" s="105"/>
      <c r="AI55" s="105"/>
      <c r="AJ55" s="105"/>
    </row>
    <row r="56" spans="1:36" s="32" customFormat="1">
      <c r="A56" s="51">
        <f>IF(G56&lt;&gt;"",1+MAX($A$3:A55),"")</f>
        <v>34</v>
      </c>
      <c r="B56" s="198"/>
      <c r="C56" s="72"/>
      <c r="D56" s="53" t="s">
        <v>66</v>
      </c>
      <c r="E56" s="69">
        <v>1</v>
      </c>
      <c r="F56" s="54" t="s">
        <v>46</v>
      </c>
      <c r="G56" s="73">
        <v>0</v>
      </c>
      <c r="H56" s="74">
        <f t="shared" si="62"/>
        <v>1</v>
      </c>
      <c r="I56" s="78">
        <v>631.26</v>
      </c>
      <c r="J56" s="78">
        <f t="shared" si="63"/>
        <v>631.26</v>
      </c>
      <c r="K56" s="79">
        <v>3.2</v>
      </c>
      <c r="L56" s="80">
        <f t="shared" si="64"/>
        <v>3.2</v>
      </c>
      <c r="M56" s="172">
        <f t="shared" si="65"/>
        <v>23.833333333333336</v>
      </c>
      <c r="N56" s="78">
        <f t="shared" si="66"/>
        <v>76.26666666666668</v>
      </c>
      <c r="O56" s="78">
        <f t="shared" si="67"/>
        <v>76.26666666666668</v>
      </c>
      <c r="P56" s="78">
        <f t="shared" si="68"/>
        <v>707.52666666666664</v>
      </c>
      <c r="Q56" s="94">
        <f t="shared" si="69"/>
        <v>707.52666666666664</v>
      </c>
      <c r="R56" s="95"/>
      <c r="S56" s="105"/>
      <c r="T56" s="105"/>
      <c r="U56" s="105"/>
      <c r="V56" s="105"/>
      <c r="W56" s="105"/>
      <c r="X56" s="105"/>
      <c r="Y56" s="105"/>
      <c r="Z56" s="105"/>
      <c r="AA56" s="105"/>
      <c r="AB56" s="105"/>
      <c r="AC56" s="105"/>
      <c r="AD56" s="105"/>
      <c r="AE56" s="105"/>
      <c r="AF56" s="105"/>
      <c r="AG56" s="105"/>
      <c r="AH56" s="105"/>
      <c r="AI56" s="105"/>
      <c r="AJ56" s="105"/>
    </row>
    <row r="57" spans="1:36" s="32" customFormat="1">
      <c r="A57" s="51">
        <f>IF(G57&lt;&gt;"",1+MAX($A$3:A56),"")</f>
        <v>35</v>
      </c>
      <c r="B57" s="198"/>
      <c r="C57" s="72"/>
      <c r="D57" s="53" t="s">
        <v>67</v>
      </c>
      <c r="E57" s="69">
        <v>1</v>
      </c>
      <c r="F57" s="54" t="s">
        <v>46</v>
      </c>
      <c r="G57" s="73">
        <v>0</v>
      </c>
      <c r="H57" s="74">
        <f t="shared" si="62"/>
        <v>1</v>
      </c>
      <c r="I57" s="78">
        <v>631.26</v>
      </c>
      <c r="J57" s="78">
        <f t="shared" si="63"/>
        <v>631.26</v>
      </c>
      <c r="K57" s="79">
        <v>3.2</v>
      </c>
      <c r="L57" s="80">
        <f t="shared" si="64"/>
        <v>3.2</v>
      </c>
      <c r="M57" s="172">
        <f t="shared" si="65"/>
        <v>23.833333333333336</v>
      </c>
      <c r="N57" s="78">
        <f t="shared" si="66"/>
        <v>76.26666666666668</v>
      </c>
      <c r="O57" s="78">
        <f t="shared" si="67"/>
        <v>76.26666666666668</v>
      </c>
      <c r="P57" s="78">
        <f t="shared" si="68"/>
        <v>707.52666666666664</v>
      </c>
      <c r="Q57" s="94">
        <f t="shared" si="69"/>
        <v>707.52666666666664</v>
      </c>
      <c r="R57" s="95"/>
      <c r="S57" s="105"/>
      <c r="T57" s="105"/>
      <c r="U57" s="105"/>
      <c r="V57" s="105"/>
      <c r="W57" s="105"/>
      <c r="X57" s="105"/>
      <c r="Y57" s="105"/>
      <c r="Z57" s="105"/>
      <c r="AA57" s="105"/>
      <c r="AB57" s="105"/>
      <c r="AC57" s="105"/>
      <c r="AD57" s="105"/>
      <c r="AE57" s="105"/>
      <c r="AF57" s="105"/>
      <c r="AG57" s="105"/>
      <c r="AH57" s="105"/>
      <c r="AI57" s="105"/>
      <c r="AJ57" s="105"/>
    </row>
    <row r="58" spans="1:36" s="32" customFormat="1">
      <c r="A58" s="51">
        <f>IF(G58&lt;&gt;"",1+MAX($A$3:A57),"")</f>
        <v>36</v>
      </c>
      <c r="B58" s="198"/>
      <c r="C58" s="72"/>
      <c r="D58" s="53" t="s">
        <v>68</v>
      </c>
      <c r="E58" s="69">
        <v>1</v>
      </c>
      <c r="F58" s="54" t="s">
        <v>46</v>
      </c>
      <c r="G58" s="73">
        <v>0</v>
      </c>
      <c r="H58" s="74">
        <f t="shared" si="62"/>
        <v>1</v>
      </c>
      <c r="I58" s="78">
        <v>631.26</v>
      </c>
      <c r="J58" s="78">
        <f t="shared" si="63"/>
        <v>631.26</v>
      </c>
      <c r="K58" s="79">
        <v>3.2</v>
      </c>
      <c r="L58" s="80">
        <f t="shared" si="64"/>
        <v>3.2</v>
      </c>
      <c r="M58" s="172">
        <f t="shared" si="65"/>
        <v>23.833333333333336</v>
      </c>
      <c r="N58" s="78">
        <f t="shared" si="66"/>
        <v>76.26666666666668</v>
      </c>
      <c r="O58" s="78">
        <f t="shared" si="67"/>
        <v>76.26666666666668</v>
      </c>
      <c r="P58" s="78">
        <f t="shared" si="68"/>
        <v>707.52666666666664</v>
      </c>
      <c r="Q58" s="94">
        <f t="shared" si="69"/>
        <v>707.52666666666664</v>
      </c>
      <c r="R58" s="95"/>
      <c r="S58" s="105"/>
      <c r="T58" s="105"/>
      <c r="U58" s="105"/>
      <c r="V58" s="105"/>
      <c r="W58" s="105"/>
      <c r="X58" s="105"/>
      <c r="Y58" s="105"/>
      <c r="Z58" s="105"/>
      <c r="AA58" s="105"/>
      <c r="AB58" s="105"/>
      <c r="AC58" s="105"/>
      <c r="AD58" s="105"/>
      <c r="AE58" s="105"/>
      <c r="AF58" s="105"/>
      <c r="AG58" s="105"/>
      <c r="AH58" s="105"/>
      <c r="AI58" s="105"/>
      <c r="AJ58" s="105"/>
    </row>
    <row r="59" spans="1:36" s="32" customFormat="1">
      <c r="A59" s="51">
        <f>IF(G59&lt;&gt;"",1+MAX($A$3:A58),"")</f>
        <v>37</v>
      </c>
      <c r="B59" s="198"/>
      <c r="C59" s="72"/>
      <c r="D59" s="53" t="s">
        <v>69</v>
      </c>
      <c r="E59" s="69">
        <v>1</v>
      </c>
      <c r="F59" s="54" t="s">
        <v>46</v>
      </c>
      <c r="G59" s="73">
        <v>0</v>
      </c>
      <c r="H59" s="74">
        <f t="shared" si="62"/>
        <v>1</v>
      </c>
      <c r="I59" s="78">
        <v>631.26</v>
      </c>
      <c r="J59" s="78">
        <f t="shared" si="63"/>
        <v>631.26</v>
      </c>
      <c r="K59" s="79">
        <v>3.2</v>
      </c>
      <c r="L59" s="80">
        <f t="shared" si="64"/>
        <v>3.2</v>
      </c>
      <c r="M59" s="172">
        <f t="shared" si="65"/>
        <v>23.833333333333336</v>
      </c>
      <c r="N59" s="78">
        <f t="shared" si="66"/>
        <v>76.26666666666668</v>
      </c>
      <c r="O59" s="78">
        <f t="shared" si="67"/>
        <v>76.26666666666668</v>
      </c>
      <c r="P59" s="78">
        <f t="shared" si="68"/>
        <v>707.52666666666664</v>
      </c>
      <c r="Q59" s="94">
        <f t="shared" si="69"/>
        <v>707.52666666666664</v>
      </c>
      <c r="R59" s="95"/>
      <c r="S59" s="105"/>
      <c r="T59" s="105"/>
      <c r="U59" s="105"/>
      <c r="V59" s="105"/>
      <c r="W59" s="105"/>
      <c r="X59" s="105"/>
      <c r="Y59" s="105"/>
      <c r="Z59" s="105"/>
      <c r="AA59" s="105"/>
      <c r="AB59" s="105"/>
      <c r="AC59" s="105"/>
      <c r="AD59" s="105"/>
      <c r="AE59" s="105"/>
      <c r="AF59" s="105"/>
      <c r="AG59" s="105"/>
      <c r="AH59" s="105"/>
      <c r="AI59" s="105"/>
      <c r="AJ59" s="105"/>
    </row>
    <row r="60" spans="1:36" s="32" customFormat="1">
      <c r="A60" s="51">
        <f>IF(G60&lt;&gt;"",1+MAX($A$3:A59),"")</f>
        <v>38</v>
      </c>
      <c r="B60" s="198"/>
      <c r="C60" s="72"/>
      <c r="D60" s="53" t="s">
        <v>70</v>
      </c>
      <c r="E60" s="69">
        <v>1</v>
      </c>
      <c r="F60" s="54" t="s">
        <v>46</v>
      </c>
      <c r="G60" s="73">
        <v>0</v>
      </c>
      <c r="H60" s="74">
        <f t="shared" si="62"/>
        <v>1</v>
      </c>
      <c r="I60" s="78">
        <v>631.26</v>
      </c>
      <c r="J60" s="78">
        <f t="shared" si="63"/>
        <v>631.26</v>
      </c>
      <c r="K60" s="79">
        <v>3.2</v>
      </c>
      <c r="L60" s="80">
        <f t="shared" si="64"/>
        <v>3.2</v>
      </c>
      <c r="M60" s="172">
        <f t="shared" si="65"/>
        <v>23.833333333333336</v>
      </c>
      <c r="N60" s="78">
        <f t="shared" si="66"/>
        <v>76.26666666666668</v>
      </c>
      <c r="O60" s="78">
        <f t="shared" si="67"/>
        <v>76.26666666666668</v>
      </c>
      <c r="P60" s="78">
        <f t="shared" si="68"/>
        <v>707.52666666666664</v>
      </c>
      <c r="Q60" s="94">
        <f t="shared" si="69"/>
        <v>707.52666666666664</v>
      </c>
      <c r="R60" s="95"/>
      <c r="S60" s="105"/>
      <c r="T60" s="105"/>
      <c r="U60" s="105"/>
      <c r="V60" s="105"/>
      <c r="W60" s="105"/>
      <c r="X60" s="105"/>
      <c r="Y60" s="105"/>
      <c r="Z60" s="105"/>
      <c r="AA60" s="105"/>
      <c r="AB60" s="105"/>
      <c r="AC60" s="105"/>
      <c r="AD60" s="105"/>
      <c r="AE60" s="105"/>
      <c r="AF60" s="105"/>
      <c r="AG60" s="105"/>
      <c r="AH60" s="105"/>
      <c r="AI60" s="105"/>
      <c r="AJ60" s="105"/>
    </row>
    <row r="61" spans="1:36" s="32" customFormat="1">
      <c r="A61" s="51">
        <f>IF(G61&lt;&gt;"",1+MAX($A$3:A60),"")</f>
        <v>39</v>
      </c>
      <c r="B61" s="198"/>
      <c r="C61" s="72"/>
      <c r="D61" s="53" t="s">
        <v>71</v>
      </c>
      <c r="E61" s="69">
        <v>1</v>
      </c>
      <c r="F61" s="54" t="s">
        <v>46</v>
      </c>
      <c r="G61" s="73">
        <v>0</v>
      </c>
      <c r="H61" s="74">
        <f t="shared" si="62"/>
        <v>1</v>
      </c>
      <c r="I61" s="78">
        <v>631.26</v>
      </c>
      <c r="J61" s="78">
        <f t="shared" si="63"/>
        <v>631.26</v>
      </c>
      <c r="K61" s="79">
        <v>3.2</v>
      </c>
      <c r="L61" s="80">
        <f t="shared" si="64"/>
        <v>3.2</v>
      </c>
      <c r="M61" s="172">
        <f t="shared" si="65"/>
        <v>23.833333333333336</v>
      </c>
      <c r="N61" s="78">
        <f t="shared" si="66"/>
        <v>76.26666666666668</v>
      </c>
      <c r="O61" s="78">
        <f t="shared" si="67"/>
        <v>76.26666666666668</v>
      </c>
      <c r="P61" s="78">
        <f t="shared" si="68"/>
        <v>707.52666666666664</v>
      </c>
      <c r="Q61" s="94">
        <f t="shared" si="69"/>
        <v>707.52666666666664</v>
      </c>
      <c r="R61" s="95"/>
      <c r="S61" s="105"/>
      <c r="T61" s="105"/>
      <c r="U61" s="105"/>
      <c r="V61" s="105"/>
      <c r="W61" s="105"/>
      <c r="X61" s="105"/>
      <c r="Y61" s="105"/>
      <c r="Z61" s="105"/>
      <c r="AA61" s="105"/>
      <c r="AB61" s="105"/>
      <c r="AC61" s="105"/>
      <c r="AD61" s="105"/>
      <c r="AE61" s="105"/>
      <c r="AF61" s="105"/>
      <c r="AG61" s="105"/>
      <c r="AH61" s="105"/>
      <c r="AI61" s="105"/>
      <c r="AJ61" s="105"/>
    </row>
    <row r="62" spans="1:36" s="32" customFormat="1">
      <c r="A62" s="51">
        <f>IF(G62&lt;&gt;"",1+MAX($A$3:A61),"")</f>
        <v>40</v>
      </c>
      <c r="B62" s="198"/>
      <c r="C62" s="72"/>
      <c r="D62" s="53" t="s">
        <v>72</v>
      </c>
      <c r="E62" s="69">
        <v>1</v>
      </c>
      <c r="F62" s="54" t="s">
        <v>46</v>
      </c>
      <c r="G62" s="73">
        <v>0</v>
      </c>
      <c r="H62" s="74">
        <f t="shared" si="62"/>
        <v>1</v>
      </c>
      <c r="I62" s="78">
        <v>631.26</v>
      </c>
      <c r="J62" s="78">
        <f t="shared" si="63"/>
        <v>631.26</v>
      </c>
      <c r="K62" s="79">
        <v>3.2</v>
      </c>
      <c r="L62" s="80">
        <f t="shared" si="64"/>
        <v>3.2</v>
      </c>
      <c r="M62" s="172">
        <f t="shared" si="65"/>
        <v>23.833333333333336</v>
      </c>
      <c r="N62" s="78">
        <f t="shared" si="66"/>
        <v>76.26666666666668</v>
      </c>
      <c r="O62" s="78">
        <f t="shared" si="67"/>
        <v>76.26666666666668</v>
      </c>
      <c r="P62" s="78">
        <f t="shared" si="68"/>
        <v>707.52666666666664</v>
      </c>
      <c r="Q62" s="94">
        <f t="shared" si="69"/>
        <v>707.52666666666664</v>
      </c>
      <c r="R62" s="95"/>
      <c r="S62" s="105"/>
      <c r="T62" s="105"/>
      <c r="U62" s="105"/>
      <c r="V62" s="105"/>
      <c r="W62" s="105"/>
      <c r="X62" s="105"/>
      <c r="Y62" s="105"/>
      <c r="Z62" s="105"/>
      <c r="AA62" s="105"/>
      <c r="AB62" s="105"/>
      <c r="AC62" s="105"/>
      <c r="AD62" s="105"/>
      <c r="AE62" s="105"/>
      <c r="AF62" s="105"/>
      <c r="AG62" s="105"/>
      <c r="AH62" s="105"/>
      <c r="AI62" s="105"/>
      <c r="AJ62" s="105"/>
    </row>
    <row r="63" spans="1:36" s="32" customFormat="1">
      <c r="A63" s="51">
        <f>IF(G63&lt;&gt;"",1+MAX($A$3:A62),"")</f>
        <v>41</v>
      </c>
      <c r="B63" s="198"/>
      <c r="C63" s="72"/>
      <c r="D63" s="53" t="s">
        <v>73</v>
      </c>
      <c r="E63" s="69">
        <v>1</v>
      </c>
      <c r="F63" s="54" t="s">
        <v>46</v>
      </c>
      <c r="G63" s="73">
        <v>0</v>
      </c>
      <c r="H63" s="74">
        <f t="shared" si="62"/>
        <v>1</v>
      </c>
      <c r="I63" s="78">
        <v>566.96500000000003</v>
      </c>
      <c r="J63" s="78">
        <f t="shared" si="63"/>
        <v>566.96500000000003</v>
      </c>
      <c r="K63" s="79">
        <v>2.25</v>
      </c>
      <c r="L63" s="80">
        <f t="shared" si="64"/>
        <v>2.25</v>
      </c>
      <c r="M63" s="172">
        <f t="shared" si="65"/>
        <v>23.833333333333336</v>
      </c>
      <c r="N63" s="78">
        <f t="shared" si="66"/>
        <v>53.625000000000007</v>
      </c>
      <c r="O63" s="78">
        <f t="shared" si="67"/>
        <v>53.625000000000007</v>
      </c>
      <c r="P63" s="78">
        <f t="shared" si="68"/>
        <v>620.59</v>
      </c>
      <c r="Q63" s="94">
        <f t="shared" si="69"/>
        <v>620.59</v>
      </c>
      <c r="R63" s="95"/>
      <c r="S63" s="105"/>
      <c r="T63" s="105"/>
      <c r="U63" s="105"/>
      <c r="V63" s="105"/>
      <c r="W63" s="105"/>
      <c r="X63" s="105"/>
      <c r="Y63" s="105"/>
      <c r="Z63" s="105"/>
      <c r="AA63" s="105"/>
      <c r="AB63" s="105"/>
      <c r="AC63" s="105"/>
      <c r="AD63" s="105"/>
      <c r="AE63" s="105"/>
      <c r="AF63" s="105"/>
      <c r="AG63" s="105"/>
      <c r="AH63" s="105"/>
      <c r="AI63" s="105"/>
      <c r="AJ63" s="105"/>
    </row>
    <row r="64" spans="1:36" s="32" customFormat="1">
      <c r="A64" s="51">
        <f>IF(G64&lt;&gt;"",1+MAX($A$3:A63),"")</f>
        <v>42</v>
      </c>
      <c r="B64" s="198"/>
      <c r="C64" s="72"/>
      <c r="D64" s="53" t="s">
        <v>74</v>
      </c>
      <c r="E64" s="69">
        <v>1</v>
      </c>
      <c r="F64" s="54" t="s">
        <v>46</v>
      </c>
      <c r="G64" s="73">
        <v>0</v>
      </c>
      <c r="H64" s="74">
        <f t="shared" si="62"/>
        <v>1</v>
      </c>
      <c r="I64" s="78">
        <v>566.96500000000003</v>
      </c>
      <c r="J64" s="78">
        <f t="shared" si="63"/>
        <v>566.96500000000003</v>
      </c>
      <c r="K64" s="79">
        <v>2.25</v>
      </c>
      <c r="L64" s="80">
        <f t="shared" si="64"/>
        <v>2.25</v>
      </c>
      <c r="M64" s="172">
        <f t="shared" si="65"/>
        <v>23.833333333333336</v>
      </c>
      <c r="N64" s="78">
        <f t="shared" si="66"/>
        <v>53.625000000000007</v>
      </c>
      <c r="O64" s="78">
        <f t="shared" si="67"/>
        <v>53.625000000000007</v>
      </c>
      <c r="P64" s="78">
        <f t="shared" si="68"/>
        <v>620.59</v>
      </c>
      <c r="Q64" s="94">
        <f t="shared" si="69"/>
        <v>620.59</v>
      </c>
      <c r="R64" s="95"/>
      <c r="S64" s="105"/>
      <c r="T64" s="105"/>
      <c r="U64" s="105"/>
      <c r="V64" s="105"/>
      <c r="W64" s="105"/>
      <c r="X64" s="105"/>
      <c r="Y64" s="105"/>
      <c r="Z64" s="105"/>
      <c r="AA64" s="105"/>
      <c r="AB64" s="105"/>
      <c r="AC64" s="105"/>
      <c r="AD64" s="105"/>
      <c r="AE64" s="105"/>
      <c r="AF64" s="105"/>
      <c r="AG64" s="105"/>
      <c r="AH64" s="105"/>
      <c r="AI64" s="105"/>
      <c r="AJ64" s="105"/>
    </row>
    <row r="65" spans="1:36" s="32" customFormat="1">
      <c r="A65" s="51">
        <f>IF(G65&lt;&gt;"",1+MAX($A$3:A64),"")</f>
        <v>43</v>
      </c>
      <c r="B65" s="198"/>
      <c r="C65" s="72"/>
      <c r="D65" s="53" t="s">
        <v>75</v>
      </c>
      <c r="E65" s="69">
        <v>1</v>
      </c>
      <c r="F65" s="54" t="s">
        <v>46</v>
      </c>
      <c r="G65" s="73">
        <v>0</v>
      </c>
      <c r="H65" s="74">
        <f t="shared" si="62"/>
        <v>1</v>
      </c>
      <c r="I65" s="78">
        <v>566.96500000000003</v>
      </c>
      <c r="J65" s="78">
        <f t="shared" si="63"/>
        <v>566.96500000000003</v>
      </c>
      <c r="K65" s="79">
        <v>2.25</v>
      </c>
      <c r="L65" s="80">
        <f t="shared" si="64"/>
        <v>2.25</v>
      </c>
      <c r="M65" s="172">
        <f t="shared" si="65"/>
        <v>23.833333333333336</v>
      </c>
      <c r="N65" s="78">
        <f t="shared" si="66"/>
        <v>53.625000000000007</v>
      </c>
      <c r="O65" s="78">
        <f t="shared" si="67"/>
        <v>53.625000000000007</v>
      </c>
      <c r="P65" s="78">
        <f t="shared" si="68"/>
        <v>620.59</v>
      </c>
      <c r="Q65" s="94">
        <f t="shared" si="69"/>
        <v>620.59</v>
      </c>
      <c r="R65" s="95"/>
      <c r="S65" s="105"/>
      <c r="T65" s="105"/>
      <c r="U65" s="105"/>
      <c r="V65" s="105"/>
      <c r="W65" s="105"/>
      <c r="X65" s="105"/>
      <c r="Y65" s="105"/>
      <c r="Z65" s="105"/>
      <c r="AA65" s="105"/>
      <c r="AB65" s="105"/>
      <c r="AC65" s="105"/>
      <c r="AD65" s="105"/>
      <c r="AE65" s="105"/>
      <c r="AF65" s="105"/>
      <c r="AG65" s="105"/>
      <c r="AH65" s="105"/>
      <c r="AI65" s="105"/>
      <c r="AJ65" s="105"/>
    </row>
    <row r="66" spans="1:36" s="32" customFormat="1">
      <c r="A66" s="51">
        <f>IF(G66&lt;&gt;"",1+MAX($A$3:A65),"")</f>
        <v>44</v>
      </c>
      <c r="B66" s="198"/>
      <c r="C66" s="72"/>
      <c r="D66" s="53" t="s">
        <v>76</v>
      </c>
      <c r="E66" s="69">
        <v>1</v>
      </c>
      <c r="F66" s="54" t="s">
        <v>46</v>
      </c>
      <c r="G66" s="73">
        <v>0</v>
      </c>
      <c r="H66" s="74">
        <f t="shared" si="62"/>
        <v>1</v>
      </c>
      <c r="I66" s="78">
        <v>566.96500000000003</v>
      </c>
      <c r="J66" s="78">
        <f t="shared" si="63"/>
        <v>566.96500000000003</v>
      </c>
      <c r="K66" s="79">
        <v>2.25</v>
      </c>
      <c r="L66" s="80">
        <f t="shared" si="64"/>
        <v>2.25</v>
      </c>
      <c r="M66" s="172">
        <f t="shared" si="65"/>
        <v>23.833333333333336</v>
      </c>
      <c r="N66" s="78">
        <f t="shared" si="66"/>
        <v>53.625000000000007</v>
      </c>
      <c r="O66" s="78">
        <f t="shared" si="67"/>
        <v>53.625000000000007</v>
      </c>
      <c r="P66" s="78">
        <f t="shared" si="68"/>
        <v>620.59</v>
      </c>
      <c r="Q66" s="94">
        <f t="shared" si="69"/>
        <v>620.59</v>
      </c>
      <c r="R66" s="95"/>
      <c r="S66" s="105"/>
      <c r="T66" s="105"/>
      <c r="U66" s="105"/>
      <c r="V66" s="105"/>
      <c r="W66" s="105"/>
      <c r="X66" s="105"/>
      <c r="Y66" s="105"/>
      <c r="Z66" s="105"/>
      <c r="AA66" s="105"/>
      <c r="AB66" s="105"/>
      <c r="AC66" s="105"/>
      <c r="AD66" s="105"/>
      <c r="AE66" s="105"/>
      <c r="AF66" s="105"/>
      <c r="AG66" s="105"/>
      <c r="AH66" s="105"/>
      <c r="AI66" s="105"/>
      <c r="AJ66" s="105"/>
    </row>
    <row r="67" spans="1:36" s="32" customFormat="1">
      <c r="A67" s="51">
        <f>IF(G67&lt;&gt;"",1+MAX($A$3:A66),"")</f>
        <v>45</v>
      </c>
      <c r="B67" s="198"/>
      <c r="C67" s="72"/>
      <c r="D67" s="53" t="s">
        <v>77</v>
      </c>
      <c r="E67" s="69">
        <v>1</v>
      </c>
      <c r="F67" s="54" t="s">
        <v>46</v>
      </c>
      <c r="G67" s="73">
        <v>0</v>
      </c>
      <c r="H67" s="74">
        <f t="shared" si="62"/>
        <v>1</v>
      </c>
      <c r="I67" s="78">
        <v>757.51200000000006</v>
      </c>
      <c r="J67" s="78">
        <f t="shared" si="63"/>
        <v>757.51200000000006</v>
      </c>
      <c r="K67" s="79">
        <v>4.3849999999999998</v>
      </c>
      <c r="L67" s="80">
        <f t="shared" si="64"/>
        <v>4.3849999999999998</v>
      </c>
      <c r="M67" s="172">
        <f t="shared" si="65"/>
        <v>23.833333333333336</v>
      </c>
      <c r="N67" s="78">
        <f t="shared" si="66"/>
        <v>104.50916666666667</v>
      </c>
      <c r="O67" s="78">
        <f t="shared" si="67"/>
        <v>104.50916666666667</v>
      </c>
      <c r="P67" s="78">
        <f t="shared" si="68"/>
        <v>862.02116666666677</v>
      </c>
      <c r="Q67" s="94">
        <f t="shared" si="69"/>
        <v>862.02116666666677</v>
      </c>
      <c r="R67" s="95"/>
      <c r="S67" s="105"/>
      <c r="T67" s="105"/>
      <c r="U67" s="105"/>
      <c r="V67" s="105"/>
      <c r="W67" s="105"/>
      <c r="X67" s="105"/>
      <c r="Y67" s="105"/>
      <c r="Z67" s="105"/>
      <c r="AA67" s="105"/>
      <c r="AB67" s="105"/>
      <c r="AC67" s="105"/>
      <c r="AD67" s="105"/>
      <c r="AE67" s="105"/>
      <c r="AF67" s="105"/>
      <c r="AG67" s="105"/>
      <c r="AH67" s="105"/>
      <c r="AI67" s="105"/>
      <c r="AJ67" s="105"/>
    </row>
    <row r="68" spans="1:36" s="32" customFormat="1">
      <c r="A68" s="51">
        <f>IF(G68&lt;&gt;"",1+MAX($A$3:A67),"")</f>
        <v>46</v>
      </c>
      <c r="B68" s="198"/>
      <c r="C68" s="72"/>
      <c r="D68" s="53" t="s">
        <v>78</v>
      </c>
      <c r="E68" s="69">
        <v>1</v>
      </c>
      <c r="F68" s="54" t="s">
        <v>46</v>
      </c>
      <c r="G68" s="73">
        <v>0</v>
      </c>
      <c r="H68" s="74">
        <f t="shared" si="62"/>
        <v>1</v>
      </c>
      <c r="I68" s="78">
        <v>4933.18</v>
      </c>
      <c r="J68" s="78">
        <f t="shared" si="63"/>
        <v>4933.18</v>
      </c>
      <c r="K68" s="79">
        <v>8</v>
      </c>
      <c r="L68" s="80">
        <f t="shared" si="64"/>
        <v>8</v>
      </c>
      <c r="M68" s="172">
        <f t="shared" si="65"/>
        <v>23.833333333333336</v>
      </c>
      <c r="N68" s="78">
        <f t="shared" si="66"/>
        <v>190.66666666666669</v>
      </c>
      <c r="O68" s="78">
        <f t="shared" si="67"/>
        <v>190.66666666666669</v>
      </c>
      <c r="P68" s="78">
        <f t="shared" si="68"/>
        <v>5123.8466666666673</v>
      </c>
      <c r="Q68" s="94">
        <f t="shared" si="69"/>
        <v>5123.8466666666673</v>
      </c>
      <c r="R68" s="95"/>
      <c r="S68" s="105"/>
      <c r="T68" s="105"/>
      <c r="U68" s="105"/>
      <c r="V68" s="105"/>
      <c r="W68" s="105"/>
      <c r="X68" s="105"/>
      <c r="Y68" s="105"/>
      <c r="Z68" s="105"/>
      <c r="AA68" s="105"/>
      <c r="AB68" s="105"/>
      <c r="AC68" s="105"/>
      <c r="AD68" s="105"/>
      <c r="AE68" s="105"/>
      <c r="AF68" s="105"/>
      <c r="AG68" s="105"/>
      <c r="AH68" s="105"/>
      <c r="AI68" s="105"/>
      <c r="AJ68" s="105"/>
    </row>
    <row r="69" spans="1:36" s="32" customFormat="1">
      <c r="A69" s="51">
        <f>IF(G69&lt;&gt;"",1+MAX($A$3:A68),"")</f>
        <v>47</v>
      </c>
      <c r="B69" s="198"/>
      <c r="C69" s="72"/>
      <c r="D69" s="53" t="s">
        <v>79</v>
      </c>
      <c r="E69" s="69">
        <v>1</v>
      </c>
      <c r="F69" s="54" t="s">
        <v>46</v>
      </c>
      <c r="G69" s="73">
        <v>0</v>
      </c>
      <c r="H69" s="74">
        <f t="shared" si="62"/>
        <v>1</v>
      </c>
      <c r="I69" s="78">
        <v>4933.18</v>
      </c>
      <c r="J69" s="78">
        <f t="shared" si="63"/>
        <v>4933.18</v>
      </c>
      <c r="K69" s="79">
        <v>8</v>
      </c>
      <c r="L69" s="80">
        <f t="shared" si="64"/>
        <v>8</v>
      </c>
      <c r="M69" s="172">
        <f t="shared" si="65"/>
        <v>23.833333333333336</v>
      </c>
      <c r="N69" s="78">
        <f t="shared" si="66"/>
        <v>190.66666666666669</v>
      </c>
      <c r="O69" s="78">
        <f t="shared" si="67"/>
        <v>190.66666666666669</v>
      </c>
      <c r="P69" s="78">
        <f t="shared" si="68"/>
        <v>5123.8466666666673</v>
      </c>
      <c r="Q69" s="94">
        <f t="shared" si="69"/>
        <v>5123.8466666666673</v>
      </c>
      <c r="R69" s="95"/>
      <c r="S69" s="105"/>
      <c r="T69" s="105"/>
      <c r="U69" s="105"/>
      <c r="V69" s="105"/>
      <c r="W69" s="105"/>
      <c r="X69" s="105"/>
      <c r="Y69" s="105"/>
      <c r="Z69" s="105"/>
      <c r="AA69" s="105"/>
      <c r="AB69" s="105"/>
      <c r="AC69" s="105"/>
      <c r="AD69" s="105"/>
      <c r="AE69" s="105"/>
      <c r="AF69" s="105"/>
      <c r="AG69" s="105"/>
      <c r="AH69" s="105"/>
      <c r="AI69" s="105"/>
      <c r="AJ69" s="105"/>
    </row>
    <row r="70" spans="1:36" s="32" customFormat="1">
      <c r="A70" s="51">
        <f>IF(G70&lt;&gt;"",1+MAX($A$3:A69),"")</f>
        <v>48</v>
      </c>
      <c r="B70" s="198"/>
      <c r="C70" s="72"/>
      <c r="D70" s="53" t="s">
        <v>80</v>
      </c>
      <c r="E70" s="69">
        <v>1</v>
      </c>
      <c r="F70" s="54" t="s">
        <v>46</v>
      </c>
      <c r="G70" s="73">
        <v>0</v>
      </c>
      <c r="H70" s="74">
        <f t="shared" si="62"/>
        <v>1</v>
      </c>
      <c r="I70" s="78">
        <v>4933.18</v>
      </c>
      <c r="J70" s="78">
        <f t="shared" si="63"/>
        <v>4933.18</v>
      </c>
      <c r="K70" s="79">
        <v>8</v>
      </c>
      <c r="L70" s="80">
        <f t="shared" si="64"/>
        <v>8</v>
      </c>
      <c r="M70" s="172">
        <f t="shared" si="65"/>
        <v>23.833333333333336</v>
      </c>
      <c r="N70" s="78">
        <f t="shared" si="66"/>
        <v>190.66666666666669</v>
      </c>
      <c r="O70" s="78">
        <f t="shared" si="67"/>
        <v>190.66666666666669</v>
      </c>
      <c r="P70" s="78">
        <f t="shared" si="68"/>
        <v>5123.8466666666673</v>
      </c>
      <c r="Q70" s="94">
        <f t="shared" si="69"/>
        <v>5123.8466666666673</v>
      </c>
      <c r="R70" s="95"/>
      <c r="S70" s="105"/>
      <c r="T70" s="105"/>
      <c r="U70" s="105"/>
      <c r="V70" s="105"/>
      <c r="W70" s="105"/>
      <c r="X70" s="105"/>
      <c r="Y70" s="105"/>
      <c r="Z70" s="105"/>
      <c r="AA70" s="105"/>
      <c r="AB70" s="105"/>
      <c r="AC70" s="105"/>
      <c r="AD70" s="105"/>
      <c r="AE70" s="105"/>
      <c r="AF70" s="105"/>
      <c r="AG70" s="105"/>
      <c r="AH70" s="105"/>
      <c r="AI70" s="105"/>
      <c r="AJ70" s="105"/>
    </row>
    <row r="71" spans="1:36" s="32" customFormat="1">
      <c r="A71" s="51">
        <f>IF(G71&lt;&gt;"",1+MAX($A$3:A70),"")</f>
        <v>49</v>
      </c>
      <c r="B71" s="198"/>
      <c r="C71" s="72"/>
      <c r="D71" s="53" t="s">
        <v>81</v>
      </c>
      <c r="E71" s="69">
        <v>1</v>
      </c>
      <c r="F71" s="54" t="s">
        <v>46</v>
      </c>
      <c r="G71" s="73">
        <v>0</v>
      </c>
      <c r="H71" s="74">
        <f t="shared" si="62"/>
        <v>1</v>
      </c>
      <c r="I71" s="78">
        <v>4933.18</v>
      </c>
      <c r="J71" s="78">
        <f t="shared" si="63"/>
        <v>4933.18</v>
      </c>
      <c r="K71" s="79">
        <v>8</v>
      </c>
      <c r="L71" s="80">
        <f t="shared" si="64"/>
        <v>8</v>
      </c>
      <c r="M71" s="172">
        <f t="shared" si="65"/>
        <v>23.833333333333336</v>
      </c>
      <c r="N71" s="78">
        <f t="shared" si="66"/>
        <v>190.66666666666669</v>
      </c>
      <c r="O71" s="78">
        <f t="shared" si="67"/>
        <v>190.66666666666669</v>
      </c>
      <c r="P71" s="78">
        <f t="shared" si="68"/>
        <v>5123.8466666666673</v>
      </c>
      <c r="Q71" s="94">
        <f t="shared" si="69"/>
        <v>5123.8466666666673</v>
      </c>
      <c r="R71" s="95"/>
      <c r="S71" s="105"/>
      <c r="T71" s="105"/>
      <c r="U71" s="105"/>
      <c r="V71" s="105"/>
      <c r="W71" s="105"/>
      <c r="X71" s="105"/>
      <c r="Y71" s="105"/>
      <c r="Z71" s="105"/>
      <c r="AA71" s="105"/>
      <c r="AB71" s="105"/>
      <c r="AC71" s="105"/>
      <c r="AD71" s="105"/>
      <c r="AE71" s="105"/>
      <c r="AF71" s="105"/>
      <c r="AG71" s="105"/>
      <c r="AH71" s="105"/>
      <c r="AI71" s="105"/>
      <c r="AJ71" s="105"/>
    </row>
    <row r="72" spans="1:36" s="32" customFormat="1">
      <c r="A72" s="51">
        <f>IF(G72&lt;&gt;"",1+MAX($A$3:A71),"")</f>
        <v>50</v>
      </c>
      <c r="B72" s="198"/>
      <c r="C72" s="72"/>
      <c r="D72" s="53" t="s">
        <v>82</v>
      </c>
      <c r="E72" s="69">
        <v>1</v>
      </c>
      <c r="F72" s="54" t="s">
        <v>46</v>
      </c>
      <c r="G72" s="73">
        <v>0</v>
      </c>
      <c r="H72" s="74">
        <f t="shared" si="62"/>
        <v>1</v>
      </c>
      <c r="I72" s="78">
        <v>1186.5350000000001</v>
      </c>
      <c r="J72" s="78">
        <f t="shared" si="63"/>
        <v>1186.5350000000001</v>
      </c>
      <c r="K72" s="79">
        <v>4.444</v>
      </c>
      <c r="L72" s="80">
        <f t="shared" si="64"/>
        <v>4.444</v>
      </c>
      <c r="M72" s="172">
        <f t="shared" si="65"/>
        <v>23.833333333333336</v>
      </c>
      <c r="N72" s="78">
        <f t="shared" si="66"/>
        <v>105.91533333333334</v>
      </c>
      <c r="O72" s="78">
        <f t="shared" si="67"/>
        <v>105.91533333333334</v>
      </c>
      <c r="P72" s="78">
        <f t="shared" si="68"/>
        <v>1292.4503333333334</v>
      </c>
      <c r="Q72" s="94">
        <f t="shared" si="69"/>
        <v>1292.4503333333334</v>
      </c>
      <c r="R72" s="95"/>
      <c r="S72" s="105"/>
      <c r="T72" s="105"/>
      <c r="U72" s="105"/>
      <c r="V72" s="105"/>
      <c r="W72" s="105"/>
      <c r="X72" s="105"/>
      <c r="Y72" s="105"/>
      <c r="Z72" s="105"/>
      <c r="AA72" s="105"/>
      <c r="AB72" s="105"/>
      <c r="AC72" s="105"/>
      <c r="AD72" s="105"/>
      <c r="AE72" s="105"/>
      <c r="AF72" s="105"/>
      <c r="AG72" s="105"/>
      <c r="AH72" s="105"/>
      <c r="AI72" s="105"/>
      <c r="AJ72" s="105"/>
    </row>
    <row r="73" spans="1:36" s="32" customFormat="1">
      <c r="A73" s="51">
        <f>IF(G73&lt;&gt;"",1+MAX($A$3:A72),"")</f>
        <v>51</v>
      </c>
      <c r="B73" s="198"/>
      <c r="C73" s="72"/>
      <c r="D73" s="53" t="s">
        <v>83</v>
      </c>
      <c r="E73" s="69">
        <v>12</v>
      </c>
      <c r="F73" s="54" t="s">
        <v>46</v>
      </c>
      <c r="G73" s="73">
        <v>0</v>
      </c>
      <c r="H73" s="74">
        <f t="shared" si="62"/>
        <v>12</v>
      </c>
      <c r="I73" s="78">
        <v>55.527500000000003</v>
      </c>
      <c r="J73" s="78">
        <f t="shared" si="63"/>
        <v>666.33</v>
      </c>
      <c r="K73" s="79">
        <v>0.62</v>
      </c>
      <c r="L73" s="80">
        <f t="shared" si="64"/>
        <v>7.4399999999999995</v>
      </c>
      <c r="M73" s="172">
        <f t="shared" si="65"/>
        <v>23.833333333333336</v>
      </c>
      <c r="N73" s="78">
        <f t="shared" si="66"/>
        <v>14.776666666666667</v>
      </c>
      <c r="O73" s="78">
        <f t="shared" si="67"/>
        <v>177.32</v>
      </c>
      <c r="P73" s="78">
        <f t="shared" si="68"/>
        <v>70.304166666666674</v>
      </c>
      <c r="Q73" s="94">
        <f t="shared" si="69"/>
        <v>843.65000000000009</v>
      </c>
      <c r="R73" s="95"/>
      <c r="S73" s="105"/>
      <c r="T73" s="105"/>
      <c r="U73" s="105"/>
      <c r="V73" s="105"/>
      <c r="W73" s="105"/>
      <c r="X73" s="105"/>
      <c r="Y73" s="105"/>
      <c r="Z73" s="105"/>
      <c r="AA73" s="105"/>
      <c r="AB73" s="105"/>
      <c r="AC73" s="105"/>
      <c r="AD73" s="105"/>
      <c r="AE73" s="105"/>
      <c r="AF73" s="105"/>
      <c r="AG73" s="105"/>
      <c r="AH73" s="105"/>
      <c r="AI73" s="105"/>
      <c r="AJ73" s="105"/>
    </row>
    <row r="74" spans="1:36" s="32" customFormat="1">
      <c r="A74" s="51">
        <f>IF(G74&lt;&gt;"",1+MAX($A$3:A73),"")</f>
        <v>52</v>
      </c>
      <c r="B74" s="198"/>
      <c r="C74" s="72"/>
      <c r="D74" s="53" t="s">
        <v>84</v>
      </c>
      <c r="E74" s="69">
        <v>24</v>
      </c>
      <c r="F74" s="54" t="s">
        <v>46</v>
      </c>
      <c r="G74" s="73">
        <v>0</v>
      </c>
      <c r="H74" s="74">
        <f t="shared" si="62"/>
        <v>24</v>
      </c>
      <c r="I74" s="78">
        <v>479.29</v>
      </c>
      <c r="J74" s="78">
        <f t="shared" si="63"/>
        <v>11502.960000000001</v>
      </c>
      <c r="K74" s="79">
        <v>2.15</v>
      </c>
      <c r="L74" s="80">
        <f t="shared" si="64"/>
        <v>51.599999999999994</v>
      </c>
      <c r="M74" s="172">
        <f t="shared" si="65"/>
        <v>23.833333333333336</v>
      </c>
      <c r="N74" s="78">
        <f t="shared" si="66"/>
        <v>51.241666666666667</v>
      </c>
      <c r="O74" s="78">
        <f t="shared" si="67"/>
        <v>1229.8</v>
      </c>
      <c r="P74" s="78">
        <f t="shared" si="68"/>
        <v>530.53166666666664</v>
      </c>
      <c r="Q74" s="94">
        <f t="shared" si="69"/>
        <v>12732.759999999998</v>
      </c>
      <c r="R74" s="95"/>
      <c r="S74" s="105"/>
      <c r="T74" s="105"/>
      <c r="U74" s="105"/>
      <c r="V74" s="105"/>
      <c r="W74" s="105"/>
      <c r="X74" s="105"/>
      <c r="Y74" s="105"/>
      <c r="Z74" s="105"/>
      <c r="AA74" s="105"/>
      <c r="AB74" s="105"/>
      <c r="AC74" s="105"/>
      <c r="AD74" s="105"/>
      <c r="AE74" s="105"/>
      <c r="AF74" s="105"/>
      <c r="AG74" s="105"/>
      <c r="AH74" s="105"/>
      <c r="AI74" s="105"/>
      <c r="AJ74" s="105"/>
    </row>
    <row r="75" spans="1:36" s="32" customFormat="1">
      <c r="A75" s="51">
        <f>IF(G75&lt;&gt;"",1+MAX($A$3:A74),"")</f>
        <v>53</v>
      </c>
      <c r="B75" s="198"/>
      <c r="C75" s="72"/>
      <c r="D75" s="53" t="s">
        <v>85</v>
      </c>
      <c r="E75" s="69">
        <v>1</v>
      </c>
      <c r="F75" s="54" t="s">
        <v>46</v>
      </c>
      <c r="G75" s="73">
        <v>0</v>
      </c>
      <c r="H75" s="74">
        <f t="shared" ref="H75:H79" si="70">E75*(1+G75)</f>
        <v>1</v>
      </c>
      <c r="I75" s="78">
        <v>224.44800000000001</v>
      </c>
      <c r="J75" s="78">
        <f t="shared" si="63"/>
        <v>224.44800000000001</v>
      </c>
      <c r="K75" s="79">
        <v>1.333</v>
      </c>
      <c r="L75" s="80">
        <f t="shared" si="64"/>
        <v>1.333</v>
      </c>
      <c r="M75" s="172">
        <f t="shared" si="65"/>
        <v>23.833333333333336</v>
      </c>
      <c r="N75" s="78">
        <f t="shared" si="66"/>
        <v>31.769833333333334</v>
      </c>
      <c r="O75" s="78">
        <f t="shared" si="67"/>
        <v>31.769833333333334</v>
      </c>
      <c r="P75" s="78">
        <f t="shared" si="68"/>
        <v>256.21783333333332</v>
      </c>
      <c r="Q75" s="94">
        <f t="shared" si="69"/>
        <v>256.21783333333332</v>
      </c>
      <c r="R75" s="95"/>
      <c r="S75" s="105"/>
      <c r="T75" s="105"/>
      <c r="U75" s="105"/>
      <c r="V75" s="105"/>
      <c r="W75" s="105"/>
      <c r="X75" s="105"/>
      <c r="Y75" s="105"/>
      <c r="Z75" s="105"/>
      <c r="AA75" s="105"/>
      <c r="AB75" s="105"/>
      <c r="AC75" s="105"/>
      <c r="AD75" s="105"/>
      <c r="AE75" s="105"/>
      <c r="AF75" s="105"/>
      <c r="AG75" s="105"/>
      <c r="AH75" s="105"/>
      <c r="AI75" s="105"/>
      <c r="AJ75" s="105"/>
    </row>
    <row r="76" spans="1:36" s="32" customFormat="1">
      <c r="A76" s="51">
        <f>IF(G76&lt;&gt;"",1+MAX($A$3:A75),"")</f>
        <v>54</v>
      </c>
      <c r="B76" s="198"/>
      <c r="C76" s="72"/>
      <c r="D76" s="53" t="s">
        <v>86</v>
      </c>
      <c r="E76" s="69">
        <v>18</v>
      </c>
      <c r="F76" s="54" t="s">
        <v>46</v>
      </c>
      <c r="G76" s="73">
        <v>0</v>
      </c>
      <c r="H76" s="74">
        <f t="shared" si="70"/>
        <v>18</v>
      </c>
      <c r="I76" s="78">
        <v>530.726</v>
      </c>
      <c r="J76" s="78">
        <f t="shared" si="63"/>
        <v>9553.0679999999993</v>
      </c>
      <c r="K76" s="79">
        <v>3.5</v>
      </c>
      <c r="L76" s="80">
        <f t="shared" si="64"/>
        <v>63</v>
      </c>
      <c r="M76" s="172">
        <f t="shared" si="65"/>
        <v>23.833333333333336</v>
      </c>
      <c r="N76" s="78">
        <f t="shared" si="66"/>
        <v>83.416666666666671</v>
      </c>
      <c r="O76" s="78">
        <f t="shared" si="67"/>
        <v>1501.5000000000002</v>
      </c>
      <c r="P76" s="78">
        <f t="shared" si="68"/>
        <v>614.14266666666663</v>
      </c>
      <c r="Q76" s="94">
        <f t="shared" si="69"/>
        <v>11054.567999999999</v>
      </c>
      <c r="R76" s="95"/>
      <c r="S76" s="105"/>
      <c r="T76" s="105"/>
      <c r="U76" s="105"/>
      <c r="V76" s="105"/>
      <c r="W76" s="105"/>
      <c r="X76" s="105"/>
      <c r="Y76" s="105"/>
      <c r="Z76" s="105"/>
      <c r="AA76" s="105"/>
      <c r="AB76" s="105"/>
      <c r="AC76" s="105"/>
      <c r="AD76" s="105"/>
      <c r="AE76" s="105"/>
      <c r="AF76" s="105"/>
      <c r="AG76" s="105"/>
      <c r="AH76" s="105"/>
      <c r="AI76" s="105"/>
      <c r="AJ76" s="105"/>
    </row>
    <row r="77" spans="1:36" s="32" customFormat="1">
      <c r="A77" s="51">
        <f>IF(G77&lt;&gt;"",1+MAX($A$3:A76),"")</f>
        <v>55</v>
      </c>
      <c r="B77" s="198"/>
      <c r="C77" s="72"/>
      <c r="D77" s="53" t="s">
        <v>87</v>
      </c>
      <c r="E77" s="69">
        <v>18</v>
      </c>
      <c r="F77" s="54" t="s">
        <v>46</v>
      </c>
      <c r="G77" s="73">
        <v>0</v>
      </c>
      <c r="H77" s="74">
        <f t="shared" si="70"/>
        <v>18</v>
      </c>
      <c r="I77" s="78">
        <v>530.726</v>
      </c>
      <c r="J77" s="78">
        <f t="shared" si="63"/>
        <v>9553.0679999999993</v>
      </c>
      <c r="K77" s="79">
        <v>3.5</v>
      </c>
      <c r="L77" s="80">
        <f t="shared" si="64"/>
        <v>63</v>
      </c>
      <c r="M77" s="172">
        <f t="shared" si="65"/>
        <v>23.833333333333336</v>
      </c>
      <c r="N77" s="78">
        <f t="shared" si="66"/>
        <v>83.416666666666671</v>
      </c>
      <c r="O77" s="78">
        <f t="shared" si="67"/>
        <v>1501.5000000000002</v>
      </c>
      <c r="P77" s="78">
        <f t="shared" si="68"/>
        <v>614.14266666666663</v>
      </c>
      <c r="Q77" s="94">
        <f t="shared" si="69"/>
        <v>11054.567999999999</v>
      </c>
      <c r="R77" s="95"/>
      <c r="S77" s="105"/>
      <c r="T77" s="105"/>
      <c r="U77" s="105"/>
      <c r="V77" s="105"/>
      <c r="W77" s="105"/>
      <c r="X77" s="105"/>
      <c r="Y77" s="105"/>
      <c r="Z77" s="105"/>
      <c r="AA77" s="105"/>
      <c r="AB77" s="105"/>
      <c r="AC77" s="105"/>
      <c r="AD77" s="105"/>
      <c r="AE77" s="105"/>
      <c r="AF77" s="105"/>
      <c r="AG77" s="105"/>
      <c r="AH77" s="105"/>
      <c r="AI77" s="105"/>
      <c r="AJ77" s="105"/>
    </row>
    <row r="78" spans="1:36" s="32" customFormat="1">
      <c r="A78" s="51">
        <f>IF(G78&lt;&gt;"",1+MAX($A$3:A77),"")</f>
        <v>56</v>
      </c>
      <c r="B78" s="198"/>
      <c r="C78" s="72"/>
      <c r="D78" s="53" t="s">
        <v>88</v>
      </c>
      <c r="E78" s="69">
        <v>18</v>
      </c>
      <c r="F78" s="54" t="s">
        <v>46</v>
      </c>
      <c r="G78" s="73">
        <v>0</v>
      </c>
      <c r="H78" s="74">
        <f t="shared" si="70"/>
        <v>18</v>
      </c>
      <c r="I78" s="78">
        <v>530.726</v>
      </c>
      <c r="J78" s="78">
        <f t="shared" si="63"/>
        <v>9553.0679999999993</v>
      </c>
      <c r="K78" s="79">
        <v>3.5</v>
      </c>
      <c r="L78" s="80">
        <f t="shared" si="64"/>
        <v>63</v>
      </c>
      <c r="M78" s="172">
        <f t="shared" si="65"/>
        <v>23.833333333333336</v>
      </c>
      <c r="N78" s="78">
        <f t="shared" si="66"/>
        <v>83.416666666666671</v>
      </c>
      <c r="O78" s="78">
        <f t="shared" si="67"/>
        <v>1501.5000000000002</v>
      </c>
      <c r="P78" s="78">
        <f t="shared" si="68"/>
        <v>614.14266666666663</v>
      </c>
      <c r="Q78" s="94">
        <f t="shared" si="69"/>
        <v>11054.567999999999</v>
      </c>
      <c r="R78" s="95"/>
      <c r="S78" s="105"/>
      <c r="T78" s="105"/>
      <c r="U78" s="105"/>
      <c r="V78" s="105"/>
      <c r="W78" s="105"/>
      <c r="X78" s="105"/>
      <c r="Y78" s="105"/>
      <c r="Z78" s="105"/>
      <c r="AA78" s="105"/>
      <c r="AB78" s="105"/>
      <c r="AC78" s="105"/>
      <c r="AD78" s="105"/>
      <c r="AE78" s="105"/>
      <c r="AF78" s="105"/>
      <c r="AG78" s="105"/>
      <c r="AH78" s="105"/>
      <c r="AI78" s="105"/>
      <c r="AJ78" s="105"/>
    </row>
    <row r="79" spans="1:36" s="32" customFormat="1">
      <c r="A79" s="51">
        <f>IF(G79&lt;&gt;"",1+MAX($A$3:A78),"")</f>
        <v>57</v>
      </c>
      <c r="B79" s="198"/>
      <c r="C79" s="72"/>
      <c r="D79" s="53" t="s">
        <v>89</v>
      </c>
      <c r="E79" s="69">
        <v>18</v>
      </c>
      <c r="F79" s="54" t="s">
        <v>46</v>
      </c>
      <c r="G79" s="73">
        <v>0</v>
      </c>
      <c r="H79" s="74">
        <f t="shared" si="70"/>
        <v>18</v>
      </c>
      <c r="I79" s="78">
        <v>530.726</v>
      </c>
      <c r="J79" s="78">
        <f t="shared" si="63"/>
        <v>9553.0679999999993</v>
      </c>
      <c r="K79" s="79">
        <v>3.5</v>
      </c>
      <c r="L79" s="80">
        <f t="shared" si="64"/>
        <v>63</v>
      </c>
      <c r="M79" s="172">
        <f t="shared" si="65"/>
        <v>23.833333333333336</v>
      </c>
      <c r="N79" s="78">
        <f t="shared" si="66"/>
        <v>83.416666666666671</v>
      </c>
      <c r="O79" s="78">
        <f t="shared" si="67"/>
        <v>1501.5000000000002</v>
      </c>
      <c r="P79" s="78">
        <f t="shared" si="68"/>
        <v>614.14266666666663</v>
      </c>
      <c r="Q79" s="94">
        <f t="shared" si="69"/>
        <v>11054.567999999999</v>
      </c>
      <c r="R79" s="95"/>
      <c r="S79" s="105"/>
      <c r="T79" s="105"/>
      <c r="U79" s="105"/>
      <c r="V79" s="105"/>
      <c r="W79" s="105"/>
      <c r="X79" s="105"/>
      <c r="Y79" s="105"/>
      <c r="Z79" s="105"/>
      <c r="AA79" s="105"/>
      <c r="AB79" s="105"/>
      <c r="AC79" s="105"/>
      <c r="AD79" s="105"/>
      <c r="AE79" s="105"/>
      <c r="AF79" s="105"/>
      <c r="AG79" s="105"/>
      <c r="AH79" s="105"/>
      <c r="AI79" s="105"/>
      <c r="AJ79" s="105"/>
    </row>
    <row r="80" spans="1:36" s="32" customFormat="1">
      <c r="A80" s="51">
        <f>IF(G80&lt;&gt;"",1+MAX($A$3:A79),"")</f>
        <v>58</v>
      </c>
      <c r="B80" s="198"/>
      <c r="C80" s="72"/>
      <c r="D80" s="53" t="s">
        <v>90</v>
      </c>
      <c r="E80" s="69">
        <v>18</v>
      </c>
      <c r="F80" s="54" t="s">
        <v>46</v>
      </c>
      <c r="G80" s="73">
        <v>0</v>
      </c>
      <c r="H80" s="74">
        <f t="shared" ref="H80:H84" si="71">E80*(1+G80)</f>
        <v>18</v>
      </c>
      <c r="I80" s="78">
        <v>530.726</v>
      </c>
      <c r="J80" s="78">
        <f t="shared" si="63"/>
        <v>9553.0679999999993</v>
      </c>
      <c r="K80" s="79">
        <v>3.5</v>
      </c>
      <c r="L80" s="80">
        <f t="shared" si="64"/>
        <v>63</v>
      </c>
      <c r="M80" s="172">
        <f t="shared" si="65"/>
        <v>23.833333333333336</v>
      </c>
      <c r="N80" s="78">
        <f t="shared" si="66"/>
        <v>83.416666666666671</v>
      </c>
      <c r="O80" s="78">
        <f t="shared" si="67"/>
        <v>1501.5000000000002</v>
      </c>
      <c r="P80" s="78">
        <f t="shared" si="68"/>
        <v>614.14266666666663</v>
      </c>
      <c r="Q80" s="94">
        <f t="shared" si="69"/>
        <v>11054.567999999999</v>
      </c>
      <c r="R80" s="95"/>
      <c r="S80" s="105"/>
      <c r="T80" s="105"/>
      <c r="U80" s="105"/>
      <c r="V80" s="105"/>
      <c r="W80" s="105"/>
      <c r="X80" s="105"/>
      <c r="Y80" s="105"/>
      <c r="Z80" s="105"/>
      <c r="AA80" s="105"/>
      <c r="AB80" s="105"/>
      <c r="AC80" s="105"/>
      <c r="AD80" s="105"/>
      <c r="AE80" s="105"/>
      <c r="AF80" s="105"/>
      <c r="AG80" s="105"/>
      <c r="AH80" s="105"/>
      <c r="AI80" s="105"/>
      <c r="AJ80" s="105"/>
    </row>
    <row r="81" spans="1:36" s="32" customFormat="1">
      <c r="A81" s="51">
        <f>IF(G81&lt;&gt;"",1+MAX($A$3:A80),"")</f>
        <v>59</v>
      </c>
      <c r="B81" s="198"/>
      <c r="C81" s="72"/>
      <c r="D81" s="53" t="s">
        <v>91</v>
      </c>
      <c r="E81" s="69">
        <v>18</v>
      </c>
      <c r="F81" s="54" t="s">
        <v>46</v>
      </c>
      <c r="G81" s="73">
        <v>0</v>
      </c>
      <c r="H81" s="74">
        <f t="shared" si="71"/>
        <v>18</v>
      </c>
      <c r="I81" s="78">
        <v>530.726</v>
      </c>
      <c r="J81" s="78">
        <f t="shared" si="63"/>
        <v>9553.0679999999993</v>
      </c>
      <c r="K81" s="79">
        <v>3.5</v>
      </c>
      <c r="L81" s="80">
        <f t="shared" si="64"/>
        <v>63</v>
      </c>
      <c r="M81" s="172">
        <f t="shared" si="65"/>
        <v>23.833333333333336</v>
      </c>
      <c r="N81" s="78">
        <f t="shared" si="66"/>
        <v>83.416666666666671</v>
      </c>
      <c r="O81" s="78">
        <f t="shared" si="67"/>
        <v>1501.5000000000002</v>
      </c>
      <c r="P81" s="78">
        <f t="shared" si="68"/>
        <v>614.14266666666663</v>
      </c>
      <c r="Q81" s="94">
        <f t="shared" si="69"/>
        <v>11054.567999999999</v>
      </c>
      <c r="R81" s="95"/>
      <c r="S81" s="105"/>
      <c r="T81" s="105"/>
      <c r="U81" s="105"/>
      <c r="V81" s="105"/>
      <c r="W81" s="105"/>
      <c r="X81" s="105"/>
      <c r="Y81" s="105"/>
      <c r="Z81" s="105"/>
      <c r="AA81" s="105"/>
      <c r="AB81" s="105"/>
      <c r="AC81" s="105"/>
      <c r="AD81" s="105"/>
      <c r="AE81" s="105"/>
      <c r="AF81" s="105"/>
      <c r="AG81" s="105"/>
      <c r="AH81" s="105"/>
      <c r="AI81" s="105"/>
      <c r="AJ81" s="105"/>
    </row>
    <row r="82" spans="1:36" s="32" customFormat="1">
      <c r="A82" s="51">
        <f>IF(G82&lt;&gt;"",1+MAX($A$3:A81),"")</f>
        <v>60</v>
      </c>
      <c r="B82" s="198"/>
      <c r="C82" s="72"/>
      <c r="D82" s="53" t="s">
        <v>92</v>
      </c>
      <c r="E82" s="69">
        <v>18</v>
      </c>
      <c r="F82" s="54" t="s">
        <v>46</v>
      </c>
      <c r="G82" s="73">
        <v>0</v>
      </c>
      <c r="H82" s="74">
        <f t="shared" si="71"/>
        <v>18</v>
      </c>
      <c r="I82" s="78">
        <v>530.726</v>
      </c>
      <c r="J82" s="78">
        <f t="shared" si="63"/>
        <v>9553.0679999999993</v>
      </c>
      <c r="K82" s="79">
        <v>3.5</v>
      </c>
      <c r="L82" s="80">
        <f t="shared" si="64"/>
        <v>63</v>
      </c>
      <c r="M82" s="172">
        <f t="shared" si="65"/>
        <v>23.833333333333336</v>
      </c>
      <c r="N82" s="78">
        <f t="shared" si="66"/>
        <v>83.416666666666671</v>
      </c>
      <c r="O82" s="78">
        <f t="shared" si="67"/>
        <v>1501.5000000000002</v>
      </c>
      <c r="P82" s="78">
        <f t="shared" si="68"/>
        <v>614.14266666666663</v>
      </c>
      <c r="Q82" s="94">
        <f t="shared" si="69"/>
        <v>11054.567999999999</v>
      </c>
      <c r="R82" s="95"/>
      <c r="S82" s="105"/>
      <c r="T82" s="105"/>
      <c r="U82" s="105"/>
      <c r="V82" s="105"/>
      <c r="W82" s="105"/>
      <c r="X82" s="105"/>
      <c r="Y82" s="105"/>
      <c r="Z82" s="105"/>
      <c r="AA82" s="105"/>
      <c r="AB82" s="105"/>
      <c r="AC82" s="105"/>
      <c r="AD82" s="105"/>
      <c r="AE82" s="105"/>
      <c r="AF82" s="105"/>
      <c r="AG82" s="105"/>
      <c r="AH82" s="105"/>
      <c r="AI82" s="105"/>
      <c r="AJ82" s="105"/>
    </row>
    <row r="83" spans="1:36" s="32" customFormat="1">
      <c r="A83" s="51">
        <f>IF(G83&lt;&gt;"",1+MAX($A$3:A82),"")</f>
        <v>61</v>
      </c>
      <c r="B83" s="198"/>
      <c r="C83" s="72"/>
      <c r="D83" s="53" t="s">
        <v>93</v>
      </c>
      <c r="E83" s="69">
        <v>18</v>
      </c>
      <c r="F83" s="54" t="s">
        <v>46</v>
      </c>
      <c r="G83" s="73">
        <v>0</v>
      </c>
      <c r="H83" s="74">
        <f t="shared" si="71"/>
        <v>18</v>
      </c>
      <c r="I83" s="78">
        <v>530.726</v>
      </c>
      <c r="J83" s="78">
        <f t="shared" si="63"/>
        <v>9553.0679999999993</v>
      </c>
      <c r="K83" s="79">
        <v>3.5</v>
      </c>
      <c r="L83" s="80">
        <f t="shared" si="64"/>
        <v>63</v>
      </c>
      <c r="M83" s="172">
        <f t="shared" si="65"/>
        <v>23.833333333333336</v>
      </c>
      <c r="N83" s="78">
        <f t="shared" si="66"/>
        <v>83.416666666666671</v>
      </c>
      <c r="O83" s="78">
        <f t="shared" si="67"/>
        <v>1501.5000000000002</v>
      </c>
      <c r="P83" s="78">
        <f t="shared" si="68"/>
        <v>614.14266666666663</v>
      </c>
      <c r="Q83" s="94">
        <f t="shared" si="69"/>
        <v>11054.567999999999</v>
      </c>
      <c r="R83" s="95"/>
      <c r="S83" s="105"/>
      <c r="T83" s="105"/>
      <c r="U83" s="105"/>
      <c r="V83" s="105"/>
      <c r="W83" s="105"/>
      <c r="X83" s="105"/>
      <c r="Y83" s="105"/>
      <c r="Z83" s="105"/>
      <c r="AA83" s="105"/>
      <c r="AB83" s="105"/>
      <c r="AC83" s="105"/>
      <c r="AD83" s="105"/>
      <c r="AE83" s="105"/>
      <c r="AF83" s="105"/>
      <c r="AG83" s="105"/>
      <c r="AH83" s="105"/>
      <c r="AI83" s="105"/>
      <c r="AJ83" s="105"/>
    </row>
    <row r="84" spans="1:36" s="32" customFormat="1">
      <c r="A84" s="51">
        <f>IF(G84&lt;&gt;"",1+MAX($A$3:A83),"")</f>
        <v>62</v>
      </c>
      <c r="B84" s="198"/>
      <c r="C84" s="72"/>
      <c r="D84" s="53" t="s">
        <v>94</v>
      </c>
      <c r="E84" s="69">
        <v>18</v>
      </c>
      <c r="F84" s="54" t="s">
        <v>46</v>
      </c>
      <c r="G84" s="73">
        <v>0</v>
      </c>
      <c r="H84" s="74">
        <f t="shared" si="71"/>
        <v>18</v>
      </c>
      <c r="I84" s="78">
        <v>530.726</v>
      </c>
      <c r="J84" s="78">
        <f t="shared" si="63"/>
        <v>9553.0679999999993</v>
      </c>
      <c r="K84" s="79">
        <v>3.5</v>
      </c>
      <c r="L84" s="80">
        <f t="shared" si="64"/>
        <v>63</v>
      </c>
      <c r="M84" s="172">
        <f t="shared" si="65"/>
        <v>23.833333333333336</v>
      </c>
      <c r="N84" s="78">
        <f t="shared" si="66"/>
        <v>83.416666666666671</v>
      </c>
      <c r="O84" s="78">
        <f t="shared" si="67"/>
        <v>1501.5000000000002</v>
      </c>
      <c r="P84" s="78">
        <f t="shared" si="68"/>
        <v>614.14266666666663</v>
      </c>
      <c r="Q84" s="94">
        <f t="shared" si="69"/>
        <v>11054.567999999999</v>
      </c>
      <c r="R84" s="95"/>
      <c r="S84" s="105"/>
      <c r="T84" s="105"/>
      <c r="U84" s="105"/>
      <c r="V84" s="105"/>
      <c r="W84" s="105"/>
      <c r="X84" s="105"/>
      <c r="Y84" s="105"/>
      <c r="Z84" s="105"/>
      <c r="AA84" s="105"/>
      <c r="AB84" s="105"/>
      <c r="AC84" s="105"/>
      <c r="AD84" s="105"/>
      <c r="AE84" s="105"/>
      <c r="AF84" s="105"/>
      <c r="AG84" s="105"/>
      <c r="AH84" s="105"/>
      <c r="AI84" s="105"/>
      <c r="AJ84" s="105"/>
    </row>
    <row r="85" spans="1:36" s="32" customFormat="1">
      <c r="A85" s="51">
        <f>IF(G85&lt;&gt;"",1+MAX($A$3:A84),"")</f>
        <v>63</v>
      </c>
      <c r="B85" s="198"/>
      <c r="C85" s="72"/>
      <c r="D85" s="53" t="s">
        <v>95</v>
      </c>
      <c r="E85" s="69">
        <v>18</v>
      </c>
      <c r="F85" s="54" t="s">
        <v>46</v>
      </c>
      <c r="G85" s="73">
        <v>0</v>
      </c>
      <c r="H85" s="74">
        <f t="shared" ref="H85:H88" si="72">E85*(1+G85)</f>
        <v>18</v>
      </c>
      <c r="I85" s="78">
        <v>530.726</v>
      </c>
      <c r="J85" s="78">
        <f t="shared" si="63"/>
        <v>9553.0679999999993</v>
      </c>
      <c r="K85" s="79">
        <v>3.5</v>
      </c>
      <c r="L85" s="80">
        <f t="shared" si="64"/>
        <v>63</v>
      </c>
      <c r="M85" s="172">
        <f t="shared" si="65"/>
        <v>23.833333333333336</v>
      </c>
      <c r="N85" s="78">
        <f t="shared" si="66"/>
        <v>83.416666666666671</v>
      </c>
      <c r="O85" s="78">
        <f t="shared" si="67"/>
        <v>1501.5000000000002</v>
      </c>
      <c r="P85" s="78">
        <f t="shared" si="68"/>
        <v>614.14266666666663</v>
      </c>
      <c r="Q85" s="94">
        <f t="shared" si="69"/>
        <v>11054.567999999999</v>
      </c>
      <c r="R85" s="95"/>
      <c r="S85" s="105"/>
      <c r="T85" s="105"/>
      <c r="U85" s="105"/>
      <c r="V85" s="105"/>
      <c r="W85" s="105"/>
      <c r="X85" s="105"/>
      <c r="Y85" s="105"/>
      <c r="Z85" s="105"/>
      <c r="AA85" s="105"/>
      <c r="AB85" s="105"/>
      <c r="AC85" s="105"/>
      <c r="AD85" s="105"/>
      <c r="AE85" s="105"/>
      <c r="AF85" s="105"/>
      <c r="AG85" s="105"/>
      <c r="AH85" s="105"/>
      <c r="AI85" s="105"/>
      <c r="AJ85" s="105"/>
    </row>
    <row r="86" spans="1:36" s="32" customFormat="1">
      <c r="A86" s="51">
        <f>IF(G86&lt;&gt;"",1+MAX($A$3:A85),"")</f>
        <v>64</v>
      </c>
      <c r="B86" s="198"/>
      <c r="C86" s="72"/>
      <c r="D86" s="53" t="s">
        <v>96</v>
      </c>
      <c r="E86" s="69">
        <v>18</v>
      </c>
      <c r="F86" s="54" t="s">
        <v>46</v>
      </c>
      <c r="G86" s="73">
        <v>0</v>
      </c>
      <c r="H86" s="74">
        <f t="shared" si="72"/>
        <v>18</v>
      </c>
      <c r="I86" s="78">
        <v>530.726</v>
      </c>
      <c r="J86" s="78">
        <f t="shared" si="63"/>
        <v>9553.0679999999993</v>
      </c>
      <c r="K86" s="79">
        <v>3.5</v>
      </c>
      <c r="L86" s="80">
        <f t="shared" si="64"/>
        <v>63</v>
      </c>
      <c r="M86" s="172">
        <f t="shared" si="65"/>
        <v>23.833333333333336</v>
      </c>
      <c r="N86" s="78">
        <f t="shared" si="66"/>
        <v>83.416666666666671</v>
      </c>
      <c r="O86" s="78">
        <f t="shared" si="67"/>
        <v>1501.5000000000002</v>
      </c>
      <c r="P86" s="78">
        <f t="shared" si="68"/>
        <v>614.14266666666663</v>
      </c>
      <c r="Q86" s="94">
        <f t="shared" si="69"/>
        <v>11054.567999999999</v>
      </c>
      <c r="R86" s="95"/>
      <c r="S86" s="105"/>
      <c r="T86" s="105"/>
      <c r="U86" s="105"/>
      <c r="V86" s="105"/>
      <c r="W86" s="105"/>
      <c r="X86" s="105"/>
      <c r="Y86" s="105"/>
      <c r="Z86" s="105"/>
      <c r="AA86" s="105"/>
      <c r="AB86" s="105"/>
      <c r="AC86" s="105"/>
      <c r="AD86" s="105"/>
      <c r="AE86" s="105"/>
      <c r="AF86" s="105"/>
      <c r="AG86" s="105"/>
      <c r="AH86" s="105"/>
      <c r="AI86" s="105"/>
      <c r="AJ86" s="105"/>
    </row>
    <row r="87" spans="1:36" s="32" customFormat="1">
      <c r="A87" s="51">
        <f>IF(G87&lt;&gt;"",1+MAX($A$3:A86),"")</f>
        <v>65</v>
      </c>
      <c r="B87" s="198"/>
      <c r="C87" s="72"/>
      <c r="D87" s="53" t="s">
        <v>97</v>
      </c>
      <c r="E87" s="69">
        <v>18</v>
      </c>
      <c r="F87" s="54" t="s">
        <v>46</v>
      </c>
      <c r="G87" s="73">
        <v>0</v>
      </c>
      <c r="H87" s="74">
        <f t="shared" si="72"/>
        <v>18</v>
      </c>
      <c r="I87" s="78">
        <v>530.726</v>
      </c>
      <c r="J87" s="78">
        <f t="shared" si="63"/>
        <v>9553.0679999999993</v>
      </c>
      <c r="K87" s="79">
        <v>3.5</v>
      </c>
      <c r="L87" s="80">
        <f t="shared" si="64"/>
        <v>63</v>
      </c>
      <c r="M87" s="172">
        <f t="shared" si="65"/>
        <v>23.833333333333336</v>
      </c>
      <c r="N87" s="78">
        <f t="shared" si="66"/>
        <v>83.416666666666671</v>
      </c>
      <c r="O87" s="78">
        <f t="shared" si="67"/>
        <v>1501.5000000000002</v>
      </c>
      <c r="P87" s="78">
        <f t="shared" si="68"/>
        <v>614.14266666666663</v>
      </c>
      <c r="Q87" s="94">
        <f t="shared" si="69"/>
        <v>11054.567999999999</v>
      </c>
      <c r="R87" s="95"/>
      <c r="S87" s="105"/>
      <c r="T87" s="105"/>
      <c r="U87" s="105"/>
      <c r="V87" s="105"/>
      <c r="W87" s="105"/>
      <c r="X87" s="105"/>
      <c r="Y87" s="105"/>
      <c r="Z87" s="105"/>
      <c r="AA87" s="105"/>
      <c r="AB87" s="105"/>
      <c r="AC87" s="105"/>
      <c r="AD87" s="105"/>
      <c r="AE87" s="105"/>
      <c r="AF87" s="105"/>
      <c r="AG87" s="105"/>
      <c r="AH87" s="105"/>
      <c r="AI87" s="105"/>
      <c r="AJ87" s="105"/>
    </row>
    <row r="88" spans="1:36" s="32" customFormat="1">
      <c r="A88" s="51">
        <f>IF(G88&lt;&gt;"",1+MAX($A$3:A87),"")</f>
        <v>66</v>
      </c>
      <c r="B88" s="198"/>
      <c r="C88" s="72"/>
      <c r="D88" s="53" t="s">
        <v>98</v>
      </c>
      <c r="E88" s="69">
        <v>1</v>
      </c>
      <c r="F88" s="54" t="s">
        <v>46</v>
      </c>
      <c r="G88" s="73">
        <v>0</v>
      </c>
      <c r="H88" s="74">
        <f t="shared" si="72"/>
        <v>1</v>
      </c>
      <c r="I88" s="78">
        <v>448.89600000000002</v>
      </c>
      <c r="J88" s="78">
        <f t="shared" si="63"/>
        <v>448.89600000000002</v>
      </c>
      <c r="K88" s="79">
        <v>1.75</v>
      </c>
      <c r="L88" s="80">
        <f t="shared" si="64"/>
        <v>1.75</v>
      </c>
      <c r="M88" s="172">
        <f t="shared" si="65"/>
        <v>23.833333333333336</v>
      </c>
      <c r="N88" s="78">
        <f t="shared" si="66"/>
        <v>41.708333333333336</v>
      </c>
      <c r="O88" s="78">
        <f t="shared" si="67"/>
        <v>41.708333333333336</v>
      </c>
      <c r="P88" s="78">
        <f t="shared" si="68"/>
        <v>490.60433333333333</v>
      </c>
      <c r="Q88" s="94">
        <f t="shared" si="69"/>
        <v>490.60433333333333</v>
      </c>
      <c r="R88" s="95"/>
      <c r="S88" s="105"/>
      <c r="T88" s="105"/>
      <c r="U88" s="105"/>
      <c r="V88" s="105"/>
      <c r="W88" s="105"/>
      <c r="X88" s="105"/>
      <c r="Y88" s="105"/>
      <c r="Z88" s="105"/>
      <c r="AA88" s="105"/>
      <c r="AB88" s="105"/>
      <c r="AC88" s="105"/>
      <c r="AD88" s="105"/>
      <c r="AE88" s="105"/>
      <c r="AF88" s="105"/>
      <c r="AG88" s="105"/>
      <c r="AH88" s="105"/>
      <c r="AI88" s="105"/>
      <c r="AJ88" s="105"/>
    </row>
    <row r="89" spans="1:36" s="32" customFormat="1">
      <c r="A89" s="51" t="str">
        <f>IF(G89&lt;&gt;"",1+MAX($A$3:A88),"")</f>
        <v/>
      </c>
      <c r="B89" s="198"/>
      <c r="C89" s="72"/>
      <c r="D89" s="53"/>
      <c r="E89" s="69"/>
      <c r="F89" s="54"/>
      <c r="G89" s="73"/>
      <c r="H89" s="74"/>
      <c r="I89" s="78"/>
      <c r="J89" s="78"/>
      <c r="K89" s="79"/>
      <c r="L89" s="80"/>
      <c r="M89" s="81"/>
      <c r="N89" s="78"/>
      <c r="O89" s="78"/>
      <c r="P89" s="78"/>
      <c r="Q89" s="94"/>
      <c r="R89" s="95"/>
      <c r="S89" s="105"/>
      <c r="T89" s="105"/>
      <c r="U89" s="105"/>
      <c r="V89" s="105"/>
      <c r="W89" s="105"/>
      <c r="X89" s="105"/>
      <c r="Y89" s="105"/>
      <c r="Z89" s="105"/>
      <c r="AA89" s="105"/>
      <c r="AB89" s="105"/>
      <c r="AC89" s="105"/>
      <c r="AD89" s="105"/>
      <c r="AE89" s="105"/>
      <c r="AF89" s="105"/>
      <c r="AG89" s="105"/>
      <c r="AH89" s="105"/>
      <c r="AI89" s="105"/>
      <c r="AJ89" s="105"/>
    </row>
    <row r="90" spans="1:36" s="32" customFormat="1" ht="18">
      <c r="A90" s="51" t="str">
        <f>IF(G90&lt;&gt;"",1+MAX($A$3:A89),"")</f>
        <v/>
      </c>
      <c r="B90" s="198"/>
      <c r="C90" s="72"/>
      <c r="D90" s="70" t="s">
        <v>99</v>
      </c>
      <c r="E90" s="69"/>
      <c r="F90" s="54"/>
      <c r="G90" s="73"/>
      <c r="H90" s="74"/>
      <c r="I90" s="78"/>
      <c r="J90" s="78"/>
      <c r="K90" s="79"/>
      <c r="L90" s="80"/>
      <c r="M90" s="81"/>
      <c r="N90" s="78"/>
      <c r="O90" s="78"/>
      <c r="P90" s="78"/>
      <c r="Q90" s="94"/>
      <c r="R90" s="95"/>
      <c r="S90" s="105"/>
      <c r="T90" s="105"/>
      <c r="U90" s="105"/>
      <c r="V90" s="105"/>
      <c r="W90" s="105"/>
      <c r="X90" s="105"/>
      <c r="Y90" s="105"/>
      <c r="Z90" s="105"/>
      <c r="AA90" s="105"/>
      <c r="AB90" s="105"/>
      <c r="AC90" s="105"/>
      <c r="AD90" s="105"/>
      <c r="AE90" s="105"/>
      <c r="AF90" s="105"/>
      <c r="AG90" s="105"/>
      <c r="AH90" s="105"/>
      <c r="AI90" s="105"/>
      <c r="AJ90" s="105"/>
    </row>
    <row r="91" spans="1:36" s="32" customFormat="1">
      <c r="A91" s="51">
        <f>IF(G91&lt;&gt;"",1+MAX($A$3:A90),"")</f>
        <v>67</v>
      </c>
      <c r="B91" s="198"/>
      <c r="C91" s="72"/>
      <c r="D91" s="53" t="s">
        <v>100</v>
      </c>
      <c r="E91" s="69">
        <v>1452</v>
      </c>
      <c r="F91" s="54" t="s">
        <v>101</v>
      </c>
      <c r="G91" s="73">
        <v>0</v>
      </c>
      <c r="H91" s="74">
        <f t="shared" ref="H91:H92" si="73">E91*(1+G91)</f>
        <v>1452</v>
      </c>
      <c r="I91" s="78">
        <v>4.38375</v>
      </c>
      <c r="J91" s="78">
        <f t="shared" ref="J91:J96" si="74">I91*H91</f>
        <v>6365.2049999999999</v>
      </c>
      <c r="K91" s="79">
        <v>3.7999999999999999E-2</v>
      </c>
      <c r="L91" s="80">
        <f t="shared" ref="L91:L96" si="75">+K91*H91</f>
        <v>55.176000000000002</v>
      </c>
      <c r="M91" s="172">
        <f t="shared" ref="M91:M96" si="76">$M$18</f>
        <v>23.833333333333336</v>
      </c>
      <c r="N91" s="78">
        <f t="shared" ref="N91:N96" si="77">K91*M91</f>
        <v>0.90566666666666673</v>
      </c>
      <c r="O91" s="78">
        <f t="shared" ref="O91:O96" si="78">M91*L91</f>
        <v>1315.0280000000002</v>
      </c>
      <c r="P91" s="78">
        <f t="shared" ref="P91:P96" si="79">I91+N91</f>
        <v>5.2894166666666669</v>
      </c>
      <c r="Q91" s="94">
        <f t="shared" ref="Q91:Q96" si="80">P91*H91</f>
        <v>7680.2330000000002</v>
      </c>
      <c r="R91" s="95"/>
      <c r="S91" s="105"/>
      <c r="T91" s="105"/>
      <c r="U91" s="105"/>
      <c r="V91" s="105"/>
      <c r="W91" s="105"/>
      <c r="X91" s="105"/>
      <c r="Y91" s="105"/>
      <c r="Z91" s="105"/>
      <c r="AA91" s="105"/>
      <c r="AB91" s="105"/>
      <c r="AC91" s="105"/>
      <c r="AD91" s="105"/>
      <c r="AE91" s="105"/>
      <c r="AF91" s="105"/>
      <c r="AG91" s="105"/>
      <c r="AH91" s="105"/>
      <c r="AI91" s="105"/>
      <c r="AJ91" s="105"/>
    </row>
    <row r="92" spans="1:36" s="32" customFormat="1">
      <c r="A92" s="51">
        <f>IF(G92&lt;&gt;"",1+MAX($A$3:A91),"")</f>
        <v>68</v>
      </c>
      <c r="B92" s="198"/>
      <c r="C92" s="72"/>
      <c r="D92" s="53" t="s">
        <v>102</v>
      </c>
      <c r="E92" s="69">
        <f>E91/4</f>
        <v>363</v>
      </c>
      <c r="F92" s="54" t="s">
        <v>46</v>
      </c>
      <c r="G92" s="73">
        <v>0</v>
      </c>
      <c r="H92" s="74">
        <f t="shared" si="73"/>
        <v>363</v>
      </c>
      <c r="I92" s="78">
        <v>13.151250000000001</v>
      </c>
      <c r="J92" s="78">
        <f t="shared" si="74"/>
        <v>4773.9037500000004</v>
      </c>
      <c r="K92" s="79">
        <v>0.13500000000000001</v>
      </c>
      <c r="L92" s="80">
        <f t="shared" si="75"/>
        <v>49.005000000000003</v>
      </c>
      <c r="M92" s="172">
        <f t="shared" si="76"/>
        <v>23.833333333333336</v>
      </c>
      <c r="N92" s="78">
        <f t="shared" si="77"/>
        <v>3.2175000000000007</v>
      </c>
      <c r="O92" s="78">
        <f t="shared" si="78"/>
        <v>1167.9525000000001</v>
      </c>
      <c r="P92" s="78">
        <f t="shared" si="79"/>
        <v>16.368750000000002</v>
      </c>
      <c r="Q92" s="94">
        <f t="shared" si="80"/>
        <v>5941.8562500000007</v>
      </c>
      <c r="R92" s="95"/>
      <c r="S92" s="105"/>
      <c r="T92" s="105"/>
      <c r="U92" s="105"/>
      <c r="V92" s="105"/>
      <c r="W92" s="105"/>
      <c r="X92" s="105"/>
      <c r="Y92" s="105"/>
      <c r="Z92" s="105"/>
      <c r="AA92" s="105"/>
      <c r="AB92" s="105"/>
      <c r="AC92" s="105"/>
      <c r="AD92" s="105"/>
      <c r="AE92" s="105"/>
      <c r="AF92" s="105"/>
      <c r="AG92" s="105"/>
      <c r="AH92" s="105"/>
      <c r="AI92" s="105"/>
      <c r="AJ92" s="105"/>
    </row>
    <row r="93" spans="1:36" s="32" customFormat="1">
      <c r="A93" s="51">
        <f>IF(G93&lt;&gt;"",1+MAX($A$3:A92),"")</f>
        <v>69</v>
      </c>
      <c r="B93" s="198"/>
      <c r="C93" s="72"/>
      <c r="D93" s="53" t="s">
        <v>103</v>
      </c>
      <c r="E93" s="69">
        <f>E92</f>
        <v>363</v>
      </c>
      <c r="F93" s="54" t="s">
        <v>46</v>
      </c>
      <c r="G93" s="73">
        <v>0</v>
      </c>
      <c r="H93" s="74">
        <f t="shared" ref="H93:H94" si="81">E93*(1+G93)</f>
        <v>363</v>
      </c>
      <c r="I93" s="78">
        <v>9.2935499999999998</v>
      </c>
      <c r="J93" s="78">
        <f t="shared" si="74"/>
        <v>3373.5586499999999</v>
      </c>
      <c r="K93" s="79">
        <v>0.13500000000000001</v>
      </c>
      <c r="L93" s="80">
        <f t="shared" si="75"/>
        <v>49.005000000000003</v>
      </c>
      <c r="M93" s="172">
        <f t="shared" si="76"/>
        <v>23.833333333333336</v>
      </c>
      <c r="N93" s="78">
        <f t="shared" si="77"/>
        <v>3.2175000000000007</v>
      </c>
      <c r="O93" s="78">
        <f t="shared" si="78"/>
        <v>1167.9525000000001</v>
      </c>
      <c r="P93" s="78">
        <f t="shared" si="79"/>
        <v>12.511050000000001</v>
      </c>
      <c r="Q93" s="94">
        <f t="shared" si="80"/>
        <v>4541.5111500000003</v>
      </c>
      <c r="R93" s="95"/>
      <c r="S93" s="105"/>
      <c r="T93" s="105"/>
      <c r="U93" s="105"/>
      <c r="V93" s="105"/>
      <c r="W93" s="105"/>
      <c r="X93" s="105"/>
      <c r="Y93" s="105"/>
      <c r="Z93" s="105"/>
      <c r="AA93" s="105"/>
      <c r="AB93" s="105"/>
      <c r="AC93" s="105"/>
      <c r="AD93" s="105"/>
      <c r="AE93" s="105"/>
      <c r="AF93" s="105"/>
      <c r="AG93" s="105"/>
      <c r="AH93" s="105"/>
      <c r="AI93" s="105"/>
      <c r="AJ93" s="105"/>
    </row>
    <row r="94" spans="1:36" s="32" customFormat="1">
      <c r="A94" s="51">
        <f>IF(G94&lt;&gt;"",1+MAX($A$3:A93),"")</f>
        <v>70</v>
      </c>
      <c r="B94" s="198"/>
      <c r="C94" s="72"/>
      <c r="D94" s="53" t="s">
        <v>104</v>
      </c>
      <c r="E94" s="69">
        <f>E93*2</f>
        <v>726</v>
      </c>
      <c r="F94" s="54" t="s">
        <v>46</v>
      </c>
      <c r="G94" s="73">
        <v>0</v>
      </c>
      <c r="H94" s="74">
        <f t="shared" si="81"/>
        <v>726</v>
      </c>
      <c r="I94" s="78">
        <v>5.5527500000000005</v>
      </c>
      <c r="J94" s="78">
        <f t="shared" si="74"/>
        <v>4031.2965000000004</v>
      </c>
      <c r="K94" s="79">
        <v>5.3999999999999999E-2</v>
      </c>
      <c r="L94" s="80">
        <f t="shared" si="75"/>
        <v>39.204000000000001</v>
      </c>
      <c r="M94" s="172">
        <f t="shared" si="76"/>
        <v>23.833333333333336</v>
      </c>
      <c r="N94" s="78">
        <f t="shared" si="77"/>
        <v>1.2870000000000001</v>
      </c>
      <c r="O94" s="78">
        <f t="shared" si="78"/>
        <v>934.36200000000008</v>
      </c>
      <c r="P94" s="78">
        <f t="shared" si="79"/>
        <v>6.8397500000000004</v>
      </c>
      <c r="Q94" s="94">
        <f t="shared" si="80"/>
        <v>4965.6585000000005</v>
      </c>
      <c r="R94" s="95"/>
      <c r="S94" s="105"/>
      <c r="T94" s="105"/>
      <c r="U94" s="105"/>
      <c r="V94" s="105"/>
      <c r="W94" s="105"/>
      <c r="X94" s="105"/>
      <c r="Y94" s="105"/>
      <c r="Z94" s="105"/>
      <c r="AA94" s="105"/>
      <c r="AB94" s="105"/>
      <c r="AC94" s="105"/>
      <c r="AD94" s="105"/>
      <c r="AE94" s="105"/>
      <c r="AF94" s="105"/>
      <c r="AG94" s="105"/>
      <c r="AH94" s="105"/>
      <c r="AI94" s="105"/>
      <c r="AJ94" s="105"/>
    </row>
    <row r="95" spans="1:36" s="32" customFormat="1">
      <c r="A95" s="51">
        <f>IF(G95&lt;&gt;"",1+MAX($A$3:A94),"")</f>
        <v>71</v>
      </c>
      <c r="B95" s="198"/>
      <c r="C95" s="72"/>
      <c r="D95" s="53" t="s">
        <v>105</v>
      </c>
      <c r="E95" s="69">
        <f>E94*2</f>
        <v>1452</v>
      </c>
      <c r="F95" s="54" t="s">
        <v>46</v>
      </c>
      <c r="G95" s="73">
        <v>0</v>
      </c>
      <c r="H95" s="74">
        <f t="shared" ref="H95:H96" si="82">E95*(1+G95)</f>
        <v>1452</v>
      </c>
      <c r="I95" s="78">
        <v>1.42618</v>
      </c>
      <c r="J95" s="78">
        <f t="shared" si="74"/>
        <v>2070.8133600000001</v>
      </c>
      <c r="K95" s="79">
        <v>2.4E-2</v>
      </c>
      <c r="L95" s="80">
        <f t="shared" si="75"/>
        <v>34.847999999999999</v>
      </c>
      <c r="M95" s="172">
        <f t="shared" si="76"/>
        <v>23.833333333333336</v>
      </c>
      <c r="N95" s="78">
        <f t="shared" si="77"/>
        <v>0.57200000000000006</v>
      </c>
      <c r="O95" s="78">
        <f t="shared" si="78"/>
        <v>830.5440000000001</v>
      </c>
      <c r="P95" s="78">
        <f t="shared" si="79"/>
        <v>1.9981800000000001</v>
      </c>
      <c r="Q95" s="94">
        <f t="shared" si="80"/>
        <v>2901.35736</v>
      </c>
      <c r="R95" s="95"/>
      <c r="S95" s="105"/>
      <c r="T95" s="105"/>
      <c r="U95" s="105"/>
      <c r="V95" s="105"/>
      <c r="W95" s="105"/>
      <c r="X95" s="105"/>
      <c r="Y95" s="105"/>
      <c r="Z95" s="105"/>
      <c r="AA95" s="105"/>
      <c r="AB95" s="105"/>
      <c r="AC95" s="105"/>
      <c r="AD95" s="105"/>
      <c r="AE95" s="105"/>
      <c r="AF95" s="105"/>
      <c r="AG95" s="105"/>
      <c r="AH95" s="105"/>
      <c r="AI95" s="105"/>
      <c r="AJ95" s="105"/>
    </row>
    <row r="96" spans="1:36" s="32" customFormat="1">
      <c r="A96" s="51">
        <f>IF(G96&lt;&gt;"",1+MAX($A$3:A95),"")</f>
        <v>72</v>
      </c>
      <c r="B96" s="198"/>
      <c r="C96" s="72"/>
      <c r="D96" s="53" t="s">
        <v>106</v>
      </c>
      <c r="E96" s="69">
        <f>E91*4</f>
        <v>5808</v>
      </c>
      <c r="F96" s="54" t="s">
        <v>46</v>
      </c>
      <c r="G96" s="73">
        <v>0</v>
      </c>
      <c r="H96" s="74">
        <f t="shared" si="82"/>
        <v>5808</v>
      </c>
      <c r="I96" s="78">
        <v>5.6930300000000003</v>
      </c>
      <c r="J96" s="78">
        <f t="shared" si="74"/>
        <v>33065.118240000003</v>
      </c>
      <c r="K96" s="79">
        <v>7.8E-2</v>
      </c>
      <c r="L96" s="80">
        <f t="shared" si="75"/>
        <v>453.024</v>
      </c>
      <c r="M96" s="172">
        <f t="shared" si="76"/>
        <v>23.833333333333336</v>
      </c>
      <c r="N96" s="78">
        <f t="shared" si="77"/>
        <v>1.8590000000000002</v>
      </c>
      <c r="O96" s="78">
        <f t="shared" si="78"/>
        <v>10797.072000000002</v>
      </c>
      <c r="P96" s="78">
        <f t="shared" si="79"/>
        <v>7.5520300000000002</v>
      </c>
      <c r="Q96" s="94">
        <f t="shared" si="80"/>
        <v>43862.190240000004</v>
      </c>
      <c r="R96" s="95"/>
      <c r="S96" s="105"/>
      <c r="T96" s="105"/>
      <c r="U96" s="105"/>
      <c r="V96" s="105"/>
      <c r="W96" s="105"/>
      <c r="X96" s="105"/>
      <c r="Y96" s="105"/>
      <c r="Z96" s="105"/>
      <c r="AA96" s="105"/>
      <c r="AB96" s="105"/>
      <c r="AC96" s="105"/>
      <c r="AD96" s="105"/>
      <c r="AE96" s="105"/>
      <c r="AF96" s="105"/>
      <c r="AG96" s="105"/>
      <c r="AH96" s="105"/>
      <c r="AI96" s="105"/>
      <c r="AJ96" s="105"/>
    </row>
    <row r="97" spans="1:36" s="32" customFormat="1">
      <c r="A97" s="51" t="str">
        <f>IF(G97&lt;&gt;"",1+MAX($A$3:A96),"")</f>
        <v/>
      </c>
      <c r="B97" s="198"/>
      <c r="C97" s="72"/>
      <c r="D97" s="53"/>
      <c r="E97" s="69"/>
      <c r="F97" s="54"/>
      <c r="G97" s="73"/>
      <c r="H97" s="74"/>
      <c r="I97" s="78"/>
      <c r="J97" s="78"/>
      <c r="K97" s="79"/>
      <c r="L97" s="80"/>
      <c r="M97" s="81"/>
      <c r="N97" s="78"/>
      <c r="O97" s="78"/>
      <c r="P97" s="78"/>
      <c r="Q97" s="94"/>
      <c r="R97" s="95"/>
      <c r="S97" s="105"/>
      <c r="T97" s="105"/>
      <c r="U97" s="105"/>
      <c r="V97" s="105"/>
      <c r="W97" s="105"/>
      <c r="X97" s="105"/>
      <c r="Y97" s="105"/>
      <c r="Z97" s="105"/>
      <c r="AA97" s="105"/>
      <c r="AB97" s="105"/>
      <c r="AC97" s="105"/>
      <c r="AD97" s="105"/>
      <c r="AE97" s="105"/>
      <c r="AF97" s="105"/>
      <c r="AG97" s="105"/>
      <c r="AH97" s="105"/>
      <c r="AI97" s="105"/>
      <c r="AJ97" s="105"/>
    </row>
    <row r="98" spans="1:36" s="32" customFormat="1" ht="18">
      <c r="A98" s="51" t="str">
        <f>IF(G98&lt;&gt;"",1+MAX($A$3:A97),"")</f>
        <v/>
      </c>
      <c r="B98" s="198"/>
      <c r="C98" s="72"/>
      <c r="D98" s="70" t="s">
        <v>107</v>
      </c>
      <c r="E98" s="69"/>
      <c r="F98" s="54"/>
      <c r="G98" s="73"/>
      <c r="H98" s="74"/>
      <c r="I98" s="78"/>
      <c r="J98" s="78"/>
      <c r="K98" s="79"/>
      <c r="L98" s="80"/>
      <c r="M98" s="81"/>
      <c r="N98" s="78"/>
      <c r="O98" s="78"/>
      <c r="P98" s="78"/>
      <c r="Q98" s="94"/>
      <c r="R98" s="95"/>
      <c r="S98" s="105"/>
      <c r="T98" s="105"/>
      <c r="U98" s="105"/>
      <c r="V98" s="105"/>
      <c r="W98" s="105"/>
      <c r="X98" s="105"/>
      <c r="Y98" s="105"/>
      <c r="Z98" s="105"/>
      <c r="AA98" s="105"/>
      <c r="AB98" s="105"/>
      <c r="AC98" s="105"/>
      <c r="AD98" s="105"/>
      <c r="AE98" s="105"/>
      <c r="AF98" s="105"/>
      <c r="AG98" s="105"/>
      <c r="AH98" s="105"/>
      <c r="AI98" s="105"/>
      <c r="AJ98" s="105"/>
    </row>
    <row r="99" spans="1:36" s="32" customFormat="1">
      <c r="A99" s="51">
        <f>IF(G99&lt;&gt;"",1+MAX($A$3:A98),"")</f>
        <v>73</v>
      </c>
      <c r="B99" s="198"/>
      <c r="C99" s="72"/>
      <c r="D99" s="53" t="s">
        <v>108</v>
      </c>
      <c r="E99" s="69">
        <v>1</v>
      </c>
      <c r="F99" s="54" t="s">
        <v>46</v>
      </c>
      <c r="G99" s="73">
        <v>0</v>
      </c>
      <c r="H99" s="74">
        <f t="shared" ref="H99" si="83">E99*(1+G99)</f>
        <v>1</v>
      </c>
      <c r="I99" s="78">
        <v>33.316499999999998</v>
      </c>
      <c r="J99" s="78">
        <f t="shared" ref="J99" si="84">I99*H99</f>
        <v>33.316499999999998</v>
      </c>
      <c r="K99" s="79">
        <v>0.42499999999999999</v>
      </c>
      <c r="L99" s="80">
        <f t="shared" ref="L99" si="85">+K99*H99</f>
        <v>0.42499999999999999</v>
      </c>
      <c r="M99" s="172">
        <f>$M$18</f>
        <v>23.833333333333336</v>
      </c>
      <c r="N99" s="78">
        <f t="shared" ref="N99" si="86">K99*M99</f>
        <v>10.129166666666668</v>
      </c>
      <c r="O99" s="78">
        <f t="shared" ref="O99" si="87">M99*L99</f>
        <v>10.129166666666668</v>
      </c>
      <c r="P99" s="78">
        <f t="shared" ref="P99" si="88">I99+N99</f>
        <v>43.445666666666668</v>
      </c>
      <c r="Q99" s="94">
        <f t="shared" ref="Q99" si="89">P99*H99</f>
        <v>43.445666666666668</v>
      </c>
      <c r="R99" s="95"/>
      <c r="S99" s="105"/>
      <c r="T99" s="105"/>
      <c r="U99" s="105"/>
      <c r="V99" s="105"/>
      <c r="W99" s="105"/>
      <c r="X99" s="105"/>
      <c r="Y99" s="105"/>
      <c r="Z99" s="105"/>
      <c r="AA99" s="105"/>
      <c r="AB99" s="105"/>
      <c r="AC99" s="105"/>
      <c r="AD99" s="105"/>
      <c r="AE99" s="105"/>
      <c r="AF99" s="105"/>
      <c r="AG99" s="105"/>
      <c r="AH99" s="105"/>
      <c r="AI99" s="105"/>
      <c r="AJ99" s="105"/>
    </row>
    <row r="100" spans="1:36" s="32" customFormat="1">
      <c r="A100" s="51" t="str">
        <f>IF(G100&lt;&gt;"",1+MAX($A$3:A99),"")</f>
        <v/>
      </c>
      <c r="B100" s="198"/>
      <c r="C100" s="72"/>
      <c r="D100" s="53"/>
      <c r="E100" s="69"/>
      <c r="F100" s="54"/>
      <c r="G100" s="73"/>
      <c r="H100" s="74"/>
      <c r="I100" s="78"/>
      <c r="J100" s="78"/>
      <c r="K100" s="79"/>
      <c r="L100" s="80"/>
      <c r="M100" s="81"/>
      <c r="N100" s="78"/>
      <c r="O100" s="78"/>
      <c r="P100" s="78"/>
      <c r="Q100" s="94"/>
      <c r="R100" s="95"/>
      <c r="S100" s="105"/>
      <c r="T100" s="105"/>
      <c r="U100" s="105"/>
      <c r="V100" s="105"/>
      <c r="W100" s="105"/>
      <c r="X100" s="105"/>
      <c r="Y100" s="105"/>
      <c r="Z100" s="105"/>
      <c r="AA100" s="105"/>
      <c r="AB100" s="105"/>
      <c r="AC100" s="105"/>
      <c r="AD100" s="105"/>
      <c r="AE100" s="105"/>
      <c r="AF100" s="105"/>
      <c r="AG100" s="105"/>
      <c r="AH100" s="105"/>
      <c r="AI100" s="105"/>
      <c r="AJ100" s="105"/>
    </row>
    <row r="101" spans="1:36" s="32" customFormat="1">
      <c r="A101" s="51" t="str">
        <f>IF(G101&lt;&gt;"",1+MAX($A$3:A100),"")</f>
        <v/>
      </c>
      <c r="B101" s="198"/>
      <c r="C101" s="72"/>
      <c r="D101" s="56"/>
      <c r="E101" s="60"/>
      <c r="F101" s="57"/>
      <c r="G101" s="106"/>
      <c r="H101" s="107"/>
      <c r="I101" s="82"/>
      <c r="J101" s="82"/>
      <c r="K101" s="83"/>
      <c r="L101" s="84"/>
      <c r="M101" s="85"/>
      <c r="N101" s="82"/>
      <c r="O101" s="143"/>
      <c r="P101" s="82"/>
      <c r="Q101" s="155"/>
      <c r="R101" s="156"/>
      <c r="S101" s="105"/>
      <c r="T101" s="105"/>
      <c r="U101" s="105"/>
      <c r="V101" s="105"/>
      <c r="W101" s="105"/>
      <c r="X101" s="105"/>
      <c r="Y101" s="105"/>
      <c r="Z101" s="105"/>
      <c r="AA101" s="105"/>
      <c r="AB101" s="105"/>
      <c r="AC101" s="105"/>
      <c r="AD101" s="105"/>
      <c r="AE101" s="105"/>
      <c r="AF101" s="105"/>
      <c r="AG101" s="105"/>
      <c r="AH101" s="105"/>
      <c r="AI101" s="105"/>
      <c r="AJ101" s="105"/>
    </row>
    <row r="102" spans="1:36" s="32" customFormat="1" ht="18">
      <c r="A102" s="58" t="str">
        <f>IF(G102&lt;&gt;"",1+MAX($A$3:A101),"")</f>
        <v/>
      </c>
      <c r="B102" s="108"/>
      <c r="C102" s="109"/>
      <c r="D102" s="62" t="s">
        <v>28</v>
      </c>
      <c r="E102" s="110"/>
      <c r="F102" s="111"/>
      <c r="G102" s="111"/>
      <c r="H102" s="112"/>
      <c r="I102" s="144"/>
      <c r="J102" s="144"/>
      <c r="K102" s="111"/>
      <c r="L102" s="145"/>
      <c r="M102" s="145"/>
      <c r="N102" s="144"/>
      <c r="O102" s="146"/>
      <c r="P102" s="147"/>
      <c r="Q102" s="157"/>
      <c r="R102" s="99">
        <f>SUM(Q15:Q102)</f>
        <v>300717.46751049993</v>
      </c>
      <c r="S102" s="158"/>
    </row>
    <row r="103" spans="1:36" s="32" customFormat="1">
      <c r="A103" s="174" t="str">
        <f>IF(G103&lt;&gt;"",1+MAX($A$3:A102),"")</f>
        <v/>
      </c>
      <c r="B103" s="175"/>
      <c r="C103" s="175"/>
      <c r="D103" s="175"/>
      <c r="E103" s="175"/>
      <c r="F103" s="175"/>
      <c r="G103" s="175"/>
      <c r="H103" s="175"/>
      <c r="I103" s="175"/>
      <c r="J103" s="175"/>
      <c r="K103" s="175"/>
      <c r="L103" s="175"/>
      <c r="M103" s="175"/>
      <c r="N103" s="175"/>
      <c r="O103" s="175"/>
      <c r="P103" s="175"/>
      <c r="Q103" s="175"/>
      <c r="R103" s="176"/>
      <c r="S103" s="158"/>
    </row>
    <row r="104" spans="1:36" s="32" customFormat="1">
      <c r="A104" s="174" t="str">
        <f>IF(G104&lt;&gt;"",1+MAX($A$3:A103),"")</f>
        <v/>
      </c>
      <c r="B104" s="175"/>
      <c r="C104" s="175"/>
      <c r="D104" s="175"/>
      <c r="E104" s="175"/>
      <c r="F104" s="175"/>
      <c r="G104" s="175"/>
      <c r="H104" s="175"/>
      <c r="I104" s="175"/>
      <c r="J104" s="175"/>
      <c r="K104" s="175"/>
      <c r="L104" s="175"/>
      <c r="M104" s="175"/>
      <c r="N104" s="175"/>
      <c r="O104" s="175"/>
      <c r="P104" s="175"/>
      <c r="Q104" s="175"/>
      <c r="R104" s="176"/>
      <c r="S104" s="158"/>
    </row>
    <row r="105" spans="1:36" s="33" customFormat="1" ht="21">
      <c r="A105" s="113"/>
      <c r="B105" s="114"/>
      <c r="C105" s="114"/>
      <c r="D105" s="115"/>
      <c r="E105" s="177" t="s">
        <v>10</v>
      </c>
      <c r="F105" s="178"/>
      <c r="G105" s="179"/>
      <c r="H105" s="180">
        <f>SUM(J15:J103)</f>
        <v>251189.97181424999</v>
      </c>
      <c r="I105" s="181"/>
      <c r="J105" s="182" t="s">
        <v>109</v>
      </c>
      <c r="K105" s="183"/>
      <c r="L105" s="148">
        <f>SUM(L15:L103)</f>
        <v>2078.0767425000004</v>
      </c>
      <c r="M105" s="184" t="s">
        <v>110</v>
      </c>
      <c r="N105" s="185"/>
      <c r="O105" s="186"/>
      <c r="P105" s="187">
        <f>SUM(O15:O103)</f>
        <v>49527.49569625</v>
      </c>
      <c r="Q105" s="188"/>
      <c r="R105" s="159"/>
      <c r="S105" s="160"/>
    </row>
    <row r="106" spans="1:36" s="33" customFormat="1" ht="21">
      <c r="A106" s="116"/>
      <c r="B106" s="117"/>
      <c r="C106" s="118"/>
      <c r="D106" s="119" t="s">
        <v>111</v>
      </c>
      <c r="E106" s="120"/>
      <c r="F106" s="120"/>
      <c r="G106" s="120"/>
      <c r="H106" s="121"/>
      <c r="I106" s="149"/>
      <c r="J106" s="149"/>
      <c r="K106" s="120"/>
      <c r="L106" s="120"/>
      <c r="M106" s="120"/>
      <c r="N106" s="149"/>
      <c r="O106" s="149"/>
      <c r="P106" s="149"/>
      <c r="Q106" s="161"/>
      <c r="R106" s="162">
        <f>SUM(R13:R103)</f>
        <v>340017.46751049993</v>
      </c>
    </row>
    <row r="107" spans="1:36" s="33" customFormat="1" ht="21">
      <c r="A107" s="116"/>
      <c r="B107" s="117"/>
      <c r="C107" s="122"/>
      <c r="D107" s="123" t="s">
        <v>112</v>
      </c>
      <c r="E107" s="124"/>
      <c r="F107" s="118"/>
      <c r="G107" s="118"/>
      <c r="H107" s="124"/>
      <c r="I107" s="150"/>
      <c r="J107" s="150"/>
      <c r="K107" s="118"/>
      <c r="L107" s="118"/>
      <c r="M107" s="118"/>
      <c r="N107" s="150">
        <v>0.05</v>
      </c>
      <c r="O107" s="150"/>
      <c r="P107" s="150"/>
      <c r="Q107" s="163"/>
      <c r="R107" s="164">
        <f>R106*N107</f>
        <v>17000.873375524996</v>
      </c>
      <c r="S107" s="165"/>
      <c r="T107" s="165"/>
      <c r="U107" s="165"/>
      <c r="V107" s="165"/>
      <c r="W107" s="165"/>
      <c r="X107" s="165"/>
      <c r="Y107" s="165"/>
      <c r="Z107" s="165"/>
      <c r="AA107" s="165"/>
      <c r="AB107" s="165"/>
      <c r="AC107" s="165"/>
      <c r="AD107" s="165"/>
      <c r="AE107" s="165"/>
      <c r="AF107" s="165"/>
      <c r="AG107" s="165"/>
      <c r="AH107" s="165"/>
      <c r="AI107" s="165"/>
      <c r="AJ107" s="165"/>
    </row>
    <row r="108" spans="1:36" s="33" customFormat="1" ht="21">
      <c r="A108" s="125"/>
      <c r="B108" s="126"/>
      <c r="C108" s="127"/>
      <c r="D108" s="128" t="s">
        <v>113</v>
      </c>
      <c r="E108" s="129"/>
      <c r="F108" s="130"/>
      <c r="G108" s="130"/>
      <c r="H108" s="129"/>
      <c r="I108" s="151"/>
      <c r="J108" s="151"/>
      <c r="K108" s="130"/>
      <c r="L108" s="130"/>
      <c r="M108" s="130"/>
      <c r="N108" s="151">
        <v>0.1</v>
      </c>
      <c r="O108" s="151"/>
      <c r="P108" s="151"/>
      <c r="Q108" s="166"/>
      <c r="R108" s="167">
        <f>R106*N108</f>
        <v>34001.746751049992</v>
      </c>
      <c r="S108" s="165"/>
      <c r="T108" s="165"/>
      <c r="U108" s="165"/>
      <c r="V108" s="165"/>
      <c r="W108" s="165"/>
      <c r="X108" s="165"/>
      <c r="Y108" s="165"/>
      <c r="Z108" s="165"/>
      <c r="AA108" s="165"/>
      <c r="AB108" s="165"/>
      <c r="AC108" s="165"/>
      <c r="AD108" s="165"/>
      <c r="AE108" s="165"/>
      <c r="AF108" s="165"/>
      <c r="AG108" s="165"/>
      <c r="AH108" s="165"/>
      <c r="AI108" s="165"/>
      <c r="AJ108" s="165"/>
    </row>
    <row r="109" spans="1:36" s="33" customFormat="1" ht="21">
      <c r="A109" s="125"/>
      <c r="B109" s="126"/>
      <c r="C109" s="127"/>
      <c r="D109" s="128" t="s">
        <v>114</v>
      </c>
      <c r="E109" s="129"/>
      <c r="F109" s="130"/>
      <c r="G109" s="130"/>
      <c r="H109" s="129"/>
      <c r="I109" s="151"/>
      <c r="J109" s="151"/>
      <c r="K109" s="130"/>
      <c r="L109" s="130"/>
      <c r="M109" s="130"/>
      <c r="N109" s="151">
        <v>0.1</v>
      </c>
      <c r="O109" s="151"/>
      <c r="P109" s="151"/>
      <c r="Q109" s="166"/>
      <c r="R109" s="167">
        <f>R106*N109</f>
        <v>34001.746751049992</v>
      </c>
      <c r="S109" s="165"/>
      <c r="T109" s="165"/>
      <c r="U109" s="165"/>
      <c r="V109" s="165"/>
      <c r="W109" s="165"/>
      <c r="X109" s="165"/>
      <c r="Y109" s="165"/>
      <c r="Z109" s="165"/>
      <c r="AA109" s="165"/>
      <c r="AB109" s="165"/>
      <c r="AC109" s="165"/>
      <c r="AD109" s="165"/>
      <c r="AE109" s="165"/>
      <c r="AF109" s="165"/>
      <c r="AG109" s="165"/>
      <c r="AH109" s="165"/>
      <c r="AI109" s="165"/>
      <c r="AJ109" s="165"/>
    </row>
    <row r="110" spans="1:36" s="33" customFormat="1" ht="21">
      <c r="A110" s="131"/>
      <c r="B110" s="132"/>
      <c r="C110" s="133"/>
      <c r="D110" s="134" t="s">
        <v>115</v>
      </c>
      <c r="E110" s="135"/>
      <c r="F110" s="136"/>
      <c r="G110" s="136"/>
      <c r="H110" s="135"/>
      <c r="I110" s="152"/>
      <c r="J110" s="152"/>
      <c r="K110" s="136"/>
      <c r="L110" s="136"/>
      <c r="M110" s="136"/>
      <c r="N110" s="152">
        <v>0.115</v>
      </c>
      <c r="O110" s="152"/>
      <c r="P110" s="152"/>
      <c r="Q110" s="168"/>
      <c r="R110" s="169">
        <f>H105*N110</f>
        <v>28886.846758638749</v>
      </c>
      <c r="S110" s="165"/>
      <c r="T110" s="165"/>
      <c r="U110" s="165"/>
      <c r="V110" s="165"/>
      <c r="W110" s="165"/>
      <c r="X110" s="165"/>
      <c r="Y110" s="165"/>
      <c r="Z110" s="165"/>
      <c r="AA110" s="165"/>
      <c r="AB110" s="165"/>
      <c r="AC110" s="165"/>
      <c r="AD110" s="165"/>
      <c r="AE110" s="165"/>
      <c r="AF110" s="165"/>
      <c r="AG110" s="165"/>
      <c r="AH110" s="165"/>
      <c r="AI110" s="165"/>
      <c r="AJ110" s="165"/>
    </row>
    <row r="111" spans="1:36" s="33" customFormat="1" ht="21">
      <c r="A111" s="131"/>
      <c r="B111" s="132"/>
      <c r="C111" s="133"/>
      <c r="D111" s="134" t="s">
        <v>116</v>
      </c>
      <c r="E111" s="135"/>
      <c r="F111" s="136"/>
      <c r="G111" s="136"/>
      <c r="H111" s="135"/>
      <c r="I111" s="153"/>
      <c r="J111" s="153"/>
      <c r="K111" s="136"/>
      <c r="L111" s="136"/>
      <c r="M111" s="136"/>
      <c r="N111" s="153">
        <v>0.02</v>
      </c>
      <c r="O111" s="153"/>
      <c r="P111" s="153"/>
      <c r="Q111" s="168"/>
      <c r="R111" s="169">
        <f>R106*N111</f>
        <v>6800.3493502099991</v>
      </c>
      <c r="S111" s="165"/>
      <c r="T111" s="165"/>
      <c r="U111" s="165"/>
      <c r="V111" s="165"/>
      <c r="W111" s="165"/>
      <c r="X111" s="165"/>
      <c r="Y111" s="165"/>
      <c r="Z111" s="165"/>
      <c r="AA111" s="165"/>
      <c r="AB111" s="165"/>
      <c r="AC111" s="165"/>
      <c r="AD111" s="165"/>
      <c r="AE111" s="165"/>
      <c r="AF111" s="165"/>
      <c r="AG111" s="165"/>
      <c r="AH111" s="165"/>
      <c r="AI111" s="165"/>
      <c r="AJ111" s="165"/>
    </row>
    <row r="112" spans="1:36" s="33" customFormat="1" ht="21">
      <c r="A112" s="137"/>
      <c r="B112" s="138"/>
      <c r="C112" s="139"/>
      <c r="D112" s="140" t="s">
        <v>117</v>
      </c>
      <c r="E112" s="141"/>
      <c r="F112" s="141"/>
      <c r="G112" s="141"/>
      <c r="H112" s="142"/>
      <c r="I112" s="154"/>
      <c r="J112" s="154"/>
      <c r="K112" s="141"/>
      <c r="L112" s="141"/>
      <c r="M112" s="141"/>
      <c r="N112" s="154"/>
      <c r="O112" s="154"/>
      <c r="P112" s="154"/>
      <c r="Q112" s="170"/>
      <c r="R112" s="171">
        <f>SUM(R106:R111)</f>
        <v>460709.03049697366</v>
      </c>
    </row>
  </sheetData>
  <mergeCells count="14">
    <mergeCell ref="A1:R1"/>
    <mergeCell ref="A2:H2"/>
    <mergeCell ref="I2:R2"/>
    <mergeCell ref="A14:R14"/>
    <mergeCell ref="A103:R103"/>
    <mergeCell ref="B18:B22"/>
    <mergeCell ref="B25:B29"/>
    <mergeCell ref="B34:B101"/>
    <mergeCell ref="A104:R104"/>
    <mergeCell ref="E105:G105"/>
    <mergeCell ref="H105:I105"/>
    <mergeCell ref="J105:K105"/>
    <mergeCell ref="M105:O105"/>
    <mergeCell ref="P105:Q105"/>
  </mergeCells>
  <printOptions horizontalCentered="1"/>
  <pageMargins left="0.7" right="0.7" top="0.75" bottom="0.75" header="0.3" footer="0.3"/>
  <pageSetup paperSize="9" scale="36" fitToHeight="0" orientation="portrait"/>
  <headerFooter scaleWithDoc="0"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C51"/>
  <sheetViews>
    <sheetView workbookViewId="0">
      <selection activeCell="B2" sqref="B2:C4"/>
    </sheetView>
  </sheetViews>
  <sheetFormatPr defaultColWidth="9.09765625" defaultRowHeight="14.4"/>
  <cols>
    <col min="1" max="1" width="26.8984375" style="1" customWidth="1"/>
    <col min="2" max="2" width="19.69921875" style="2" customWidth="1"/>
    <col min="3" max="3" width="20.59765625" style="2" customWidth="1"/>
    <col min="4" max="16384" width="9.09765625" style="2"/>
  </cols>
  <sheetData>
    <row r="1" spans="1:3">
      <c r="A1" s="3"/>
      <c r="B1" s="4"/>
      <c r="C1" s="4"/>
    </row>
    <row r="2" spans="1:3">
      <c r="A2" s="3"/>
      <c r="B2" s="201"/>
      <c r="C2" s="202"/>
    </row>
    <row r="3" spans="1:3">
      <c r="A3" s="3"/>
      <c r="B3" s="203"/>
      <c r="C3" s="204"/>
    </row>
    <row r="4" spans="1:3">
      <c r="A4" s="3"/>
      <c r="B4" s="205"/>
      <c r="C4" s="206"/>
    </row>
    <row r="5" spans="1:3">
      <c r="A5" s="3"/>
      <c r="B5" s="3"/>
      <c r="C5" s="3"/>
    </row>
    <row r="6" spans="1:3" ht="15.6">
      <c r="A6" s="3"/>
      <c r="B6" s="5" t="s">
        <v>118</v>
      </c>
      <c r="C6" s="6" t="s">
        <v>119</v>
      </c>
    </row>
    <row r="7" spans="1:3" ht="15.6">
      <c r="A7" s="7"/>
      <c r="B7" s="8"/>
      <c r="C7" s="9"/>
    </row>
    <row r="8" spans="1:3" ht="15.6">
      <c r="A8" s="10" t="s">
        <v>120</v>
      </c>
      <c r="B8" s="11" t="s">
        <v>121</v>
      </c>
      <c r="C8" s="12">
        <v>60</v>
      </c>
    </row>
    <row r="9" spans="1:3" ht="15.6">
      <c r="A9" s="10" t="s">
        <v>122</v>
      </c>
      <c r="B9" s="11" t="s">
        <v>123</v>
      </c>
      <c r="C9" s="12">
        <v>70</v>
      </c>
    </row>
    <row r="10" spans="1:3" ht="15.6">
      <c r="A10" s="10" t="s">
        <v>124</v>
      </c>
      <c r="B10" s="11" t="s">
        <v>125</v>
      </c>
      <c r="C10" s="12">
        <v>70</v>
      </c>
    </row>
    <row r="11" spans="1:3" ht="15.6">
      <c r="A11" s="10" t="s">
        <v>126</v>
      </c>
      <c r="B11" s="11" t="s">
        <v>127</v>
      </c>
      <c r="C11" s="12">
        <v>70</v>
      </c>
    </row>
    <row r="12" spans="1:3" ht="15.6">
      <c r="A12" s="10" t="s">
        <v>128</v>
      </c>
      <c r="B12" s="11" t="s">
        <v>129</v>
      </c>
      <c r="C12" s="12">
        <v>60</v>
      </c>
    </row>
    <row r="13" spans="1:3" ht="15.6">
      <c r="A13" s="10" t="s">
        <v>130</v>
      </c>
      <c r="B13" s="11" t="s">
        <v>130</v>
      </c>
      <c r="C13" s="12">
        <v>60</v>
      </c>
    </row>
    <row r="14" spans="1:3" ht="15.6">
      <c r="A14" s="10" t="s">
        <v>131</v>
      </c>
      <c r="B14" s="11" t="s">
        <v>131</v>
      </c>
      <c r="C14" s="12">
        <v>55</v>
      </c>
    </row>
    <row r="15" spans="1:3" ht="15.6">
      <c r="A15" s="10" t="s">
        <v>132</v>
      </c>
      <c r="B15" s="11" t="s">
        <v>133</v>
      </c>
      <c r="C15" s="12">
        <v>50</v>
      </c>
    </row>
    <row r="16" spans="1:3" ht="15.6">
      <c r="A16" s="10" t="s">
        <v>134</v>
      </c>
      <c r="B16" s="11" t="s">
        <v>135</v>
      </c>
      <c r="C16" s="12">
        <v>60</v>
      </c>
    </row>
    <row r="17" spans="1:3" ht="15.6">
      <c r="A17" s="10" t="s">
        <v>136</v>
      </c>
      <c r="B17" s="11" t="s">
        <v>137</v>
      </c>
      <c r="C17" s="12">
        <v>70</v>
      </c>
    </row>
    <row r="18" spans="1:3" ht="15.6">
      <c r="A18" s="10" t="s">
        <v>138</v>
      </c>
      <c r="B18" s="11" t="s">
        <v>139</v>
      </c>
      <c r="C18" s="12">
        <v>70</v>
      </c>
    </row>
    <row r="19" spans="1:3" ht="15.6">
      <c r="A19" s="10" t="s">
        <v>140</v>
      </c>
      <c r="B19" s="11" t="s">
        <v>141</v>
      </c>
      <c r="C19" s="12">
        <v>70</v>
      </c>
    </row>
    <row r="20" spans="1:3" ht="15.6">
      <c r="A20" s="10" t="s">
        <v>142</v>
      </c>
      <c r="B20" s="11" t="s">
        <v>143</v>
      </c>
      <c r="C20" s="12">
        <v>70</v>
      </c>
    </row>
    <row r="21" spans="1:3" ht="15.6">
      <c r="A21" s="10" t="s">
        <v>144</v>
      </c>
      <c r="B21" s="11" t="s">
        <v>145</v>
      </c>
      <c r="C21" s="12">
        <v>85</v>
      </c>
    </row>
    <row r="22" spans="1:3" ht="15.6">
      <c r="A22" s="10" t="s">
        <v>146</v>
      </c>
      <c r="B22" s="11" t="s">
        <v>147</v>
      </c>
      <c r="C22" s="12">
        <v>65</v>
      </c>
    </row>
    <row r="23" spans="1:3" ht="15.6">
      <c r="A23" s="10" t="s">
        <v>148</v>
      </c>
      <c r="B23" s="11" t="s">
        <v>148</v>
      </c>
      <c r="C23" s="13">
        <v>45</v>
      </c>
    </row>
    <row r="24" spans="1:3" ht="15.6">
      <c r="A24" s="14"/>
      <c r="B24" s="15"/>
      <c r="C24" s="16"/>
    </row>
    <row r="25" spans="1:3">
      <c r="A25" s="3"/>
      <c r="B25" s="3"/>
      <c r="C25" s="3"/>
    </row>
    <row r="26" spans="1:3">
      <c r="A26" s="17" t="s">
        <v>149</v>
      </c>
      <c r="B26" s="18">
        <v>0</v>
      </c>
      <c r="C26" s="3"/>
    </row>
    <row r="27" spans="1:3">
      <c r="A27" s="3"/>
      <c r="B27" s="3"/>
      <c r="C27" s="3"/>
    </row>
    <row r="28" spans="1:3" ht="15.6">
      <c r="A28" s="3"/>
      <c r="B28" s="199" t="s">
        <v>150</v>
      </c>
      <c r="C28" s="200"/>
    </row>
    <row r="29" spans="1:3" ht="15.6">
      <c r="A29" s="19" t="s">
        <v>151</v>
      </c>
      <c r="B29" s="20" t="s">
        <v>46</v>
      </c>
      <c r="C29" s="21">
        <v>0</v>
      </c>
    </row>
    <row r="30" spans="1:3" ht="15.6">
      <c r="A30" s="22" t="s">
        <v>152</v>
      </c>
      <c r="B30" s="23" t="s">
        <v>33</v>
      </c>
      <c r="C30" s="24">
        <v>0.05</v>
      </c>
    </row>
    <row r="31" spans="1:3" ht="15.6">
      <c r="A31" s="22" t="s">
        <v>153</v>
      </c>
      <c r="B31" s="23" t="s">
        <v>154</v>
      </c>
      <c r="C31" s="24">
        <v>0.1</v>
      </c>
    </row>
    <row r="32" spans="1:3" ht="15.6">
      <c r="A32" s="22" t="s">
        <v>155</v>
      </c>
      <c r="B32" s="23" t="s">
        <v>156</v>
      </c>
      <c r="C32" s="24">
        <v>0.1</v>
      </c>
    </row>
    <row r="33" spans="1:3" ht="15.6">
      <c r="A33" s="22" t="s">
        <v>157</v>
      </c>
      <c r="B33" s="23" t="s">
        <v>158</v>
      </c>
      <c r="C33" s="24">
        <v>0.1</v>
      </c>
    </row>
    <row r="34" spans="1:3" ht="15.6">
      <c r="A34" s="22" t="s">
        <v>159</v>
      </c>
      <c r="B34" s="23" t="s">
        <v>21</v>
      </c>
      <c r="C34" s="24">
        <v>0</v>
      </c>
    </row>
    <row r="35" spans="1:3" ht="15.6">
      <c r="A35" s="22" t="s">
        <v>160</v>
      </c>
      <c r="B35" s="23" t="s">
        <v>161</v>
      </c>
      <c r="C35" s="24">
        <v>0</v>
      </c>
    </row>
    <row r="36" spans="1:3" ht="15.6">
      <c r="A36" s="22" t="s">
        <v>162</v>
      </c>
      <c r="B36" s="23" t="s">
        <v>163</v>
      </c>
      <c r="C36" s="24">
        <v>0</v>
      </c>
    </row>
    <row r="37" spans="1:3" ht="15.6">
      <c r="A37" s="22" t="s">
        <v>164</v>
      </c>
      <c r="B37" s="23" t="s">
        <v>165</v>
      </c>
      <c r="C37" s="24">
        <v>0</v>
      </c>
    </row>
    <row r="38" spans="1:3" ht="15.6">
      <c r="A38" s="22" t="s">
        <v>166</v>
      </c>
      <c r="B38" s="23" t="s">
        <v>167</v>
      </c>
      <c r="C38" s="24">
        <v>0</v>
      </c>
    </row>
    <row r="39" spans="1:3" ht="15.6">
      <c r="A39" s="22" t="s">
        <v>168</v>
      </c>
      <c r="B39" s="23" t="s">
        <v>169</v>
      </c>
      <c r="C39" s="24">
        <v>0.1</v>
      </c>
    </row>
    <row r="40" spans="1:3" ht="15.6">
      <c r="A40" s="22" t="s">
        <v>170</v>
      </c>
      <c r="B40" s="23" t="s">
        <v>171</v>
      </c>
      <c r="C40" s="24">
        <v>0.1</v>
      </c>
    </row>
    <row r="41" spans="1:3" ht="15.6">
      <c r="A41" s="22" t="s">
        <v>172</v>
      </c>
      <c r="B41" s="23" t="s">
        <v>173</v>
      </c>
      <c r="C41" s="24">
        <v>0</v>
      </c>
    </row>
    <row r="42" spans="1:3" ht="15.6">
      <c r="A42" s="22" t="s">
        <v>174</v>
      </c>
      <c r="B42" s="23" t="s">
        <v>175</v>
      </c>
      <c r="C42" s="24">
        <v>0</v>
      </c>
    </row>
    <row r="43" spans="1:3" ht="15.6">
      <c r="A43" s="22" t="s">
        <v>176</v>
      </c>
      <c r="B43" s="23" t="s">
        <v>176</v>
      </c>
      <c r="C43" s="24">
        <v>0.1</v>
      </c>
    </row>
    <row r="44" spans="1:3" ht="15.6">
      <c r="A44" s="22" t="s">
        <v>177</v>
      </c>
      <c r="B44" s="23" t="s">
        <v>178</v>
      </c>
      <c r="C44" s="24">
        <v>0</v>
      </c>
    </row>
    <row r="45" spans="1:3" ht="15.6">
      <c r="A45" s="22" t="s">
        <v>179</v>
      </c>
      <c r="B45" s="23" t="s">
        <v>180</v>
      </c>
      <c r="C45" s="24">
        <v>0</v>
      </c>
    </row>
    <row r="46" spans="1:3" ht="15.6">
      <c r="A46" s="22" t="s">
        <v>181</v>
      </c>
      <c r="B46" s="23" t="s">
        <v>182</v>
      </c>
      <c r="C46" s="24">
        <v>0</v>
      </c>
    </row>
    <row r="47" spans="1:3" ht="15.6">
      <c r="A47" s="22" t="s">
        <v>172</v>
      </c>
      <c r="B47" s="23" t="s">
        <v>183</v>
      </c>
      <c r="C47" s="24">
        <v>0</v>
      </c>
    </row>
    <row r="48" spans="1:3" ht="15.6">
      <c r="A48" s="22" t="s">
        <v>184</v>
      </c>
      <c r="B48" s="23" t="s">
        <v>185</v>
      </c>
      <c r="C48" s="24">
        <v>0</v>
      </c>
    </row>
    <row r="49" spans="1:3" ht="15.6">
      <c r="A49" s="22" t="s">
        <v>186</v>
      </c>
      <c r="B49" s="23" t="s">
        <v>187</v>
      </c>
      <c r="C49" s="24">
        <v>0</v>
      </c>
    </row>
    <row r="50" spans="1:3" ht="15.6">
      <c r="A50" s="22" t="s">
        <v>188</v>
      </c>
      <c r="B50" s="23" t="s">
        <v>189</v>
      </c>
      <c r="C50" s="24">
        <v>0.1</v>
      </c>
    </row>
    <row r="51" spans="1:3" ht="15.6">
      <c r="A51" s="25" t="s">
        <v>190</v>
      </c>
      <c r="B51" s="26" t="s">
        <v>190</v>
      </c>
      <c r="C51" s="27">
        <v>0</v>
      </c>
    </row>
  </sheetData>
  <mergeCells count="2">
    <mergeCell ref="B28:C28"/>
    <mergeCell ref="B2:C4"/>
  </mergeCells>
  <pageMargins left="0.7" right="0.7" top="0.75" bottom="0.75" header="0.3" footer="0.3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S w i f t T o k e n s   x m l n s : x s d = " h t t p : / / w w w . w 3 . o r g / 2 0 0 1 / X M L S c h e m a "   x m l n s : x s i = " h t t p : / / w w w . w 3 . o r g / 2 0 0 1 / X M L S c h e m a - i n s t a n c e " > < T o k e n s / > < / S w i f t T o k e n s > 
</file>

<file path=customXml/itemProps1.xml><?xml version="1.0" encoding="utf-8"?>
<ds:datastoreItem xmlns:ds="http://schemas.openxmlformats.org/officeDocument/2006/customXml" ds:itemID="{C451ABC9-BB61-4EB8-8E6E-1B16DBD259E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Takeoff Breakdown</vt:lpstr>
      <vt:lpstr>LABOR SHEET</vt:lpstr>
      <vt:lpstr>'Takeoff Breakdown'!Print_Area</vt:lpstr>
      <vt:lpstr>'Takeoff Breakdown'!Print_Titles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Mfbzone</dc:creator>
  <cp:lastModifiedBy>CH Shahzaib</cp:lastModifiedBy>
  <cp:lastPrinted>2023-01-11T20:23:00Z</cp:lastPrinted>
  <dcterms:created xsi:type="dcterms:W3CDTF">2016-03-30T11:57:00Z</dcterms:created>
  <dcterms:modified xsi:type="dcterms:W3CDTF">2026-08-07T20:01:09Z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S9Connected">
    <vt:bool>true</vt:bool>
  </property>
  <property fmtid="{D5CDD505-2E9C-101B-9397-08002B2CF9AE}" pid="3" name="PlanSwiftJobName">
    <vt:lpwstr/>
  </property>
  <property fmtid="{D5CDD505-2E9C-101B-9397-08002B2CF9AE}" pid="4" name="PlanSwiftJobGuid">
    <vt:lpwstr/>
  </property>
  <property fmtid="{D5CDD505-2E9C-101B-9397-08002B2CF9AE}" pid="5" name="LinkedDataId">
    <vt:lpwstr>{C451ABC9-BB61-4EB8-8E6E-1B16DBD259EE}</vt:lpwstr>
  </property>
  <property fmtid="{D5CDD505-2E9C-101B-9397-08002B2CF9AE}" pid="6" name="ICV">
    <vt:lpwstr>AFE9D49C0B2D441FBDB90B3238DF8318_13</vt:lpwstr>
  </property>
  <property fmtid="{D5CDD505-2E9C-101B-9397-08002B2CF9AE}" pid="7" name="KSOProductBuildVer">
    <vt:lpwstr>1033-12.2.0.22549</vt:lpwstr>
  </property>
</Properties>
</file>